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E75E86CD-8E0C-4AE5-9093-955AB823F181}" xr6:coauthVersionLast="47" xr6:coauthVersionMax="47" xr10:uidLastSave="{00000000-0000-0000-0000-000000000000}"/>
  <bookViews>
    <workbookView xWindow="2268" yWindow="2268" windowWidth="17280" windowHeight="8964"/>
  </bookViews>
  <sheets>
    <sheet name="Species-Climate" sheetId="9" r:id="rId1"/>
    <sheet name="HUC111202Salt Fork RedDshort" sheetId="8" r:id="rId2"/>
    <sheet name="Definitions-short" sheetId="2" r:id="rId3"/>
    <sheet name="Questions of tables" sheetId="3" r:id="rId4"/>
    <sheet name="Interpretations" sheetId="4" r:id="rId5"/>
    <sheet name="Species Selection Options " sheetId="5" r:id="rId6"/>
    <sheet name="References" sheetId="6" r:id="rId7"/>
    <sheet name="HUC111202Salt Fork RedDist-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2" i="1"/>
</calcChain>
</file>

<file path=xl/sharedStrings.xml><?xml version="1.0" encoding="utf-8"?>
<sst xmlns="http://schemas.openxmlformats.org/spreadsheetml/2006/main" count="887" uniqueCount="360">
  <si>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</si>
  <si>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</si>
  <si>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</si>
  <si>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</si>
  <si>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</si>
  <si>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</si>
  <si>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</si>
  <si>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</si>
  <si>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</si>
  <si>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</si>
  <si>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</si>
  <si>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</si>
  <si>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</si>
  <si>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</si>
  <si>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</si>
  <si>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</si>
  <si>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</si>
  <si>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</si>
  <si>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</si>
  <si>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</si>
  <si>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</si>
  <si>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</si>
  <si>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</si>
  <si>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</si>
  <si>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</si>
  <si>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</si>
  <si>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</si>
  <si>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</si>
  <si>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</si>
  <si>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</si>
  <si>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</si>
  <si>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</si>
  <si>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</si>
  <si>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</si>
  <si>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</si>
  <si>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</si>
  <si>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</si>
  <si>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</si>
  <si>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</si>
  <si>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</si>
  <si>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</si>
  <si>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</si>
  <si>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</si>
  <si>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</si>
  <si>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</si>
  <si>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</si>
  <si>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</si>
  <si>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Rare</t>
  </si>
  <si>
    <t>Good</t>
  </si>
  <si>
    <t>Fair</t>
  </si>
  <si>
    <t>Infill +</t>
  </si>
  <si>
    <t>serviceberry</t>
  </si>
  <si>
    <t>Amelanchier spp.</t>
  </si>
  <si>
    <t>NSL</t>
  </si>
  <si>
    <t>Low</t>
  </si>
  <si>
    <t>Unknown</t>
  </si>
  <si>
    <t>COL SES</t>
  </si>
  <si>
    <t>cittamwood/gum bumelia</t>
  </si>
  <si>
    <t>Sideroxylon lanuginosum ssp. lanuginosum</t>
  </si>
  <si>
    <t>Lg. inc.</t>
  </si>
  <si>
    <t>DRO TGR</t>
  </si>
  <si>
    <t>Very Good</t>
  </si>
  <si>
    <t>sugarberry</t>
  </si>
  <si>
    <t>Celtis laevigata</t>
  </si>
  <si>
    <t>FTK</t>
  </si>
  <si>
    <t>Likely +</t>
  </si>
  <si>
    <t>honeylocust</t>
  </si>
  <si>
    <t>Gleditsia triacanthos</t>
  </si>
  <si>
    <t>NSH</t>
  </si>
  <si>
    <t>Sm. dec.</t>
  </si>
  <si>
    <t>COL</t>
  </si>
  <si>
    <t>Poor</t>
  </si>
  <si>
    <t>Osage-orange</t>
  </si>
  <si>
    <t>Maclura pomifera</t>
  </si>
  <si>
    <t>EHS ESP</t>
  </si>
  <si>
    <t>red mulberry</t>
  </si>
  <si>
    <t>Morus rubra</t>
  </si>
  <si>
    <t>Very Lg. dec.</t>
  </si>
  <si>
    <t>COL DISP</t>
  </si>
  <si>
    <t>Lost</t>
  </si>
  <si>
    <t>eastern cottonwood</t>
  </si>
  <si>
    <t>Populus deltoides</t>
  </si>
  <si>
    <t>Lg. dec.</t>
  </si>
  <si>
    <t>TGR</t>
  </si>
  <si>
    <t>INS COL DISE FTK</t>
  </si>
  <si>
    <t>Very Poor</t>
  </si>
  <si>
    <t>blackjack oak</t>
  </si>
  <si>
    <t>Quercus marilandica</t>
  </si>
  <si>
    <t>DRO SES FRG VRE</t>
  </si>
  <si>
    <t>COL FTK</t>
  </si>
  <si>
    <t>Migrate ++</t>
  </si>
  <si>
    <t>post oak</t>
  </si>
  <si>
    <t>Quercus stellata</t>
  </si>
  <si>
    <t>DRO TGR FTK</t>
  </si>
  <si>
    <t>COL INS DISE</t>
  </si>
  <si>
    <t>live oak</t>
  </si>
  <si>
    <t>Quercus virginiana</t>
  </si>
  <si>
    <t>DISE FTK</t>
  </si>
  <si>
    <t>black willow</t>
  </si>
  <si>
    <t>Salix nigra</t>
  </si>
  <si>
    <t>COL FTK DRO</t>
  </si>
  <si>
    <t>Common</t>
  </si>
  <si>
    <t>American elm</t>
  </si>
  <si>
    <t>Ulmus americana</t>
  </si>
  <si>
    <t>EHS</t>
  </si>
  <si>
    <t>DISE INS</t>
  </si>
  <si>
    <t>cedar elm</t>
  </si>
  <si>
    <t>Ulmus crassifolia</t>
  </si>
  <si>
    <t>DISE</t>
  </si>
  <si>
    <t>Siberian elm</t>
  </si>
  <si>
    <t>Ulmus pumila</t>
  </si>
  <si>
    <t>-</t>
  </si>
  <si>
    <t>NNIS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</si>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</sst>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7" totalsRowShown="0" headerRowDxfId="97">
  <autoFilter ref="A1:Q1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7" totalsRowShown="0">
  <autoFilter ref="A1:BG1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312</v>
      </c>
      <c r="D1" s="19" t="s">
        <v>313</v>
      </c>
      <c r="F1" s="25" t="s">
        <v>314</v>
      </c>
    </row>
    <row r="2" spans="1:22" x14ac:dyDescent="0.3">
      <c r="B2" s="25" t="s">
        <v>315</v>
      </c>
      <c r="C2">
        <v>5148.7700000000004</v>
      </c>
      <c r="D2">
        <v>1987.9503945399999</v>
      </c>
      <c r="F2" s="27">
        <v>5</v>
      </c>
    </row>
    <row r="3" spans="1:22" x14ac:dyDescent="0.3">
      <c r="A3" s="31" t="s">
        <v>316</v>
      </c>
      <c r="B3" s="31"/>
      <c r="C3" s="31"/>
    </row>
    <row r="4" spans="1:22" x14ac:dyDescent="0.3">
      <c r="A4" s="31"/>
      <c r="B4" s="31"/>
      <c r="C4" s="31"/>
    </row>
    <row r="5" spans="1:22" x14ac:dyDescent="0.3">
      <c r="B5" t="s">
        <v>358</v>
      </c>
    </row>
    <row r="7" spans="1:22" x14ac:dyDescent="0.3">
      <c r="A7" s="19" t="s">
        <v>317</v>
      </c>
      <c r="B7" s="19" t="s">
        <v>318</v>
      </c>
      <c r="K7" t="s">
        <v>319</v>
      </c>
      <c r="P7" t="s">
        <v>320</v>
      </c>
      <c r="T7" t="s">
        <v>321</v>
      </c>
    </row>
    <row r="8" spans="1:22" x14ac:dyDescent="0.3">
      <c r="A8" s="25" t="s">
        <v>322</v>
      </c>
      <c r="B8" s="19">
        <f>COUNTIFS('HUC111202Salt Fork RedDshort'!F:F, "&gt;0", 'HUC111202Salt Fork RedDshort'!B:B, "Fraxinus *")</f>
        <v>0</v>
      </c>
      <c r="H8" s="29" t="s">
        <v>323</v>
      </c>
      <c r="L8" s="30" t="s">
        <v>324</v>
      </c>
      <c r="M8" s="30" t="s">
        <v>325</v>
      </c>
      <c r="Q8" s="30" t="s">
        <v>324</v>
      </c>
      <c r="R8" s="30" t="s">
        <v>325</v>
      </c>
      <c r="U8" s="30" t="s">
        <v>326</v>
      </c>
      <c r="V8" s="30" t="s">
        <v>327</v>
      </c>
    </row>
    <row r="9" spans="1:22" x14ac:dyDescent="0.3">
      <c r="A9" s="25" t="s">
        <v>328</v>
      </c>
      <c r="B9" s="19">
        <f>COUNTIFS('HUC111202Salt Fork RedDshort'!F:F, "&gt;0", 'HUC111202Salt Fork RedDshort'!B:B, "Carya *")</f>
        <v>0</v>
      </c>
      <c r="E9" s="25" t="s">
        <v>12</v>
      </c>
      <c r="H9" s="29"/>
      <c r="I9" t="s">
        <v>329</v>
      </c>
      <c r="L9" s="30"/>
      <c r="M9" s="30"/>
      <c r="Q9" s="30"/>
      <c r="R9" s="30"/>
      <c r="U9" s="30"/>
      <c r="V9" s="30"/>
    </row>
    <row r="10" spans="1:22" x14ac:dyDescent="0.3">
      <c r="A10" s="25" t="s">
        <v>330</v>
      </c>
      <c r="B10" s="19">
        <f>COUNTIFS('HUC111202Salt Fork RedDshort'!F:F, "&gt;0", 'HUC111202Salt Fork RedDshort'!B:B, "Acer *")</f>
        <v>0</v>
      </c>
      <c r="D10" s="25" t="s">
        <v>331</v>
      </c>
      <c r="E10" s="19">
        <f>COUNTIF('HUC111202Salt Fork RedDshort'!K:K, "Abundant")</f>
        <v>0</v>
      </c>
      <c r="G10" s="25" t="s">
        <v>35</v>
      </c>
      <c r="H10" s="19">
        <f>COUNTIF('HUC111202Salt Fork RedDshort'!D:D, "High")</f>
        <v>3</v>
      </c>
      <c r="I10" s="19">
        <f>COUNTIF('HUC111202Salt Fork RedDshort'!J:J, "High")</f>
        <v>5</v>
      </c>
      <c r="K10" s="25" t="s">
        <v>332</v>
      </c>
      <c r="L10" s="19">
        <f>SUM(COUNTIF('HUC111202Salt Fork RedDshort'!H:H, "Lg. inc."), COUNTIF('HUC111202Salt Fork RedDshort'!H:H, "Sm. inc."))</f>
        <v>2</v>
      </c>
      <c r="M10" s="19">
        <f>SUM(COUNTIF('HUC111202Salt Fork RedDshort'!I:I, "Lg. inc."), COUNTIF('HUC111202Salt Fork RedDshort'!I:I, "Sm. inc."))</f>
        <v>2</v>
      </c>
      <c r="P10" s="25" t="s">
        <v>61</v>
      </c>
      <c r="Q10" s="19">
        <f>COUNTIF('HUC111202Salt Fork RedDshort'!L:L, "Very Good")</f>
        <v>0</v>
      </c>
      <c r="R10" s="19">
        <f>COUNTIF('HUC111202Salt Fork RedDshort'!M:M, "Very Good")</f>
        <v>0</v>
      </c>
      <c r="T10" s="25" t="s">
        <v>333</v>
      </c>
      <c r="U10" s="19">
        <f>SUM(COUNTIF('HUC111202Salt Fork RedDshort'!N:N, "Likely +"), COUNTIF('HUC111202Salt Fork RedDshort'!N:N, "Likely ++"))</f>
        <v>2</v>
      </c>
      <c r="V10" s="19">
        <f>SUM(COUNTIF('HUC111202Salt Fork RedDshort'!O:O, "Likely +"), COUNTIF('HUC111202Salt Fork RedDshort'!O:O, "Likely ++"))</f>
        <v>2</v>
      </c>
    </row>
    <row r="11" spans="1:22" x14ac:dyDescent="0.3">
      <c r="A11" s="25" t="s">
        <v>334</v>
      </c>
      <c r="B11" s="19">
        <f>COUNTIFS('HUC111202Salt Fork RedDshort'!F:F, "&gt;0", 'HUC111202Salt Fork RedDshort'!B:B, "Quercus *")</f>
        <v>0</v>
      </c>
      <c r="D11" s="25" t="s">
        <v>101</v>
      </c>
      <c r="E11" s="19">
        <f>COUNTIF('HUC111202Salt Fork RedDshort'!K:K, "Common")</f>
        <v>1</v>
      </c>
      <c r="G11" s="25" t="s">
        <v>43</v>
      </c>
      <c r="H11" s="19">
        <f>COUNTIF('HUC111202Salt Fork RedDshort'!D:D,"Medium")</f>
        <v>6</v>
      </c>
      <c r="I11" s="19">
        <f>COUNTIF('HUC111202Salt Fork RedDshort'!J:J,"Medium")</f>
        <v>8</v>
      </c>
      <c r="K11" s="25" t="s">
        <v>335</v>
      </c>
      <c r="L11" s="19">
        <f>COUNTIF('HUC111202Salt Fork RedDshort'!H:H, "No change")</f>
        <v>0</v>
      </c>
      <c r="M11" s="19">
        <f>COUNTIF('HUC111202Salt Fork RedDshort'!I:I, "No change")</f>
        <v>0</v>
      </c>
      <c r="P11" s="25" t="s">
        <v>48</v>
      </c>
      <c r="Q11" s="19">
        <f>COUNTIF('HUC111202Salt Fork RedDshort'!L:L, "Good")</f>
        <v>1</v>
      </c>
      <c r="R11" s="19">
        <f>COUNTIF('HUC111202Salt Fork RedDshort'!M:M, "Good")</f>
        <v>1</v>
      </c>
      <c r="T11" s="25" t="s">
        <v>336</v>
      </c>
      <c r="U11" s="19">
        <f>SUM(COUNTIF('HUC111202Salt Fork RedDshort'!N:N, "Infill +"), COUNTIF('HUC111202Salt Fork RedDshort'!N:N, "Infill ++"))</f>
        <v>1</v>
      </c>
      <c r="V11" s="19">
        <f>SUM(COUNTIF('HUC111202Salt Fork RedDshort'!O:O, "Infill +"), COUNTIF('HUC111202Salt Fork RedDshort'!O:O, "Infill ++"))</f>
        <v>1</v>
      </c>
    </row>
    <row r="12" spans="1:22" x14ac:dyDescent="0.3">
      <c r="A12" s="25" t="s">
        <v>337</v>
      </c>
      <c r="B12" s="19">
        <f>COUNTIFS('HUC111202Salt Fork RedDshort'!F:F, "&gt;0", 'HUC111202Salt Fork RedDshort'!B:B, "Pinus *")</f>
        <v>0</v>
      </c>
      <c r="D12" s="25" t="s">
        <v>47</v>
      </c>
      <c r="E12" s="19">
        <f>COUNTIF('HUC111202Salt Fork RedDshort'!K:K, "Rare")</f>
        <v>7</v>
      </c>
      <c r="G12" s="25" t="s">
        <v>54</v>
      </c>
      <c r="H12" s="19">
        <f>COUNTIF('HUC111202Salt Fork RedDshort'!D:D,"Low")</f>
        <v>6</v>
      </c>
      <c r="I12" s="19">
        <f>COUNTIF('HUC111202Salt Fork RedDshort'!J:J,"Low")</f>
        <v>2</v>
      </c>
      <c r="K12" s="25" t="s">
        <v>338</v>
      </c>
      <c r="L12" s="19">
        <f>SUM(COUNTIF('HUC111202Salt Fork RedDshort'!H:H, "Very Lg. dec."), COUNTIF('HUC111202Salt Fork RedDshort'!H:H, "Lg. dec."), COUNTIF('HUC111202Salt Fork RedDshort'!H:H, "Sm. dec."))</f>
        <v>5</v>
      </c>
      <c r="M12" s="19">
        <f>SUM(COUNTIF('HUC111202Salt Fork RedDshort'!I:I, "Very Lg. dec."), COUNTIF('HUC111202Salt Fork RedDshort'!I:I, "Lg. dec."), COUNTIF('HUC111202Salt Fork RedDshort'!I:I, "Sm. dec."))</f>
        <v>5</v>
      </c>
      <c r="P12" s="25" t="s">
        <v>49</v>
      </c>
      <c r="Q12" s="19">
        <f>COUNTIF('HUC111202Salt Fork RedDshort'!L:L, "Fair")</f>
        <v>1</v>
      </c>
      <c r="R12" s="19">
        <f>COUNTIF('HUC111202Salt Fork RedDshort'!M:M, "Fair")</f>
        <v>1</v>
      </c>
      <c r="T12" s="25" t="s">
        <v>339</v>
      </c>
      <c r="U12" s="19">
        <f>SUM(COUNTIF('HUC111202Salt Fork RedDshort'!N:N, "Migrate +"), COUNTIF('HUC111202Salt Fork RedDshort'!N:N, "Migrate ++"))</f>
        <v>3</v>
      </c>
      <c r="V12" s="19">
        <f>SUM(COUNTIF('HUC111202Salt Fork RedDshort'!O:O, "Migrate +"), COUNTIF('HUC111202Salt Fork RedDshort'!O:O, "Migrate ++"))</f>
        <v>4</v>
      </c>
    </row>
    <row r="13" spans="1:22" x14ac:dyDescent="0.3">
      <c r="A13" s="25" t="s">
        <v>340</v>
      </c>
      <c r="B13" s="19">
        <f>COUNTIF('HUC111202Salt Fork RedDshort'!F:F, "&gt;0") - SUM($B$8:$B$12)</f>
        <v>8</v>
      </c>
      <c r="D13" s="25" t="s">
        <v>39</v>
      </c>
      <c r="E13" s="19">
        <f>COUNTIF('HUC111202Salt Fork RedDshort'!K:K, "Absent")</f>
        <v>8</v>
      </c>
      <c r="G13" s="25" t="s">
        <v>0</v>
      </c>
      <c r="H13" s="19">
        <f>COUNTIF('HUC111202Salt Fork RedDshort'!D:D,"FIA")</f>
        <v>1</v>
      </c>
      <c r="I13" s="19"/>
      <c r="K13" s="25" t="s">
        <v>341</v>
      </c>
      <c r="L13" s="19">
        <f>COUNTIF('HUC111202Salt Fork RedDshort'!H:H, "New Habitat")</f>
        <v>7</v>
      </c>
      <c r="M13" s="19">
        <f>COUNTIF('HUC111202Salt Fork RedDshort'!I:I, "New Habitat")</f>
        <v>7</v>
      </c>
      <c r="P13" s="25" t="s">
        <v>71</v>
      </c>
      <c r="Q13" s="19">
        <f>COUNTIF('HUC111202Salt Fork RedDshort'!L:L, "Poor")</f>
        <v>2</v>
      </c>
      <c r="R13" s="19">
        <f>COUNTIF('HUC111202Salt Fork RedDshort'!M:M, "Poor")</f>
        <v>2</v>
      </c>
      <c r="U13" s="28">
        <f>SUM($U$10:$U$12)</f>
        <v>6</v>
      </c>
      <c r="V13" s="28">
        <f>SUM($V$10:$V$12)</f>
        <v>7</v>
      </c>
    </row>
    <row r="14" spans="1:22" x14ac:dyDescent="0.3">
      <c r="B14" s="28">
        <f>SUM($B$8:$B$13)</f>
        <v>8</v>
      </c>
      <c r="E14" s="28">
        <f>SUM($E$10:$E$13)</f>
        <v>16</v>
      </c>
      <c r="H14" s="28">
        <f>SUM($H$10:$H$13)</f>
        <v>16</v>
      </c>
      <c r="I14" s="28">
        <f>SUM($I$10:$I$12)</f>
        <v>15</v>
      </c>
      <c r="K14" s="25" t="s">
        <v>55</v>
      </c>
      <c r="L14" s="19">
        <f>COUNTIF('HUC111202Salt Fork RedDshort'!H:H, "Unknown")</f>
        <v>2</v>
      </c>
      <c r="M14" s="19">
        <f>COUNTIF('HUC111202Salt Fork RedDshort'!I:I, "Unknown")</f>
        <v>2</v>
      </c>
      <c r="P14" s="25" t="s">
        <v>85</v>
      </c>
      <c r="Q14" s="19">
        <f>COUNTIF('HUC111202Salt Fork RedDshort'!L:L, "Very Poor")</f>
        <v>2</v>
      </c>
      <c r="R14" s="19">
        <f>COUNTIF('HUC111202Salt Fork RedDshort'!M:M, "Very Poor")</f>
        <v>2</v>
      </c>
    </row>
    <row r="15" spans="1:22" x14ac:dyDescent="0.3">
      <c r="L15" s="28">
        <f>SUM($L$10:$L$14)</f>
        <v>16</v>
      </c>
      <c r="M15" s="28">
        <f>SUM($M$10:$M$14)</f>
        <v>16</v>
      </c>
      <c r="P15" s="25" t="s">
        <v>342</v>
      </c>
      <c r="Q15" s="19">
        <f>COUNTIF('HUC111202Salt Fork RedDshort'!L:L, "FIA Only")</f>
        <v>0</v>
      </c>
      <c r="R15" s="19">
        <f>COUNTIF('HUC111202Salt Fork RedDshort'!M:M, "FIA Only")</f>
        <v>0</v>
      </c>
    </row>
    <row r="16" spans="1:22" x14ac:dyDescent="0.3">
      <c r="A16" s="31" t="s">
        <v>343</v>
      </c>
      <c r="B16" s="31"/>
      <c r="C16" s="31"/>
      <c r="D16" s="31"/>
      <c r="E16" s="31"/>
      <c r="F16" s="31"/>
      <c r="P16" s="25" t="s">
        <v>55</v>
      </c>
      <c r="Q16" s="19">
        <f>COUNTIF('HUC111202Salt Fork RedDshort'!L:L, "Unknown")</f>
        <v>1</v>
      </c>
      <c r="R16" s="19">
        <f>COUNTIF('HUC111202Salt Fork RedDshort'!M:M, "Unknown")</f>
        <v>1</v>
      </c>
    </row>
    <row r="17" spans="1:18" x14ac:dyDescent="0.3">
      <c r="A17" s="31"/>
      <c r="B17" s="31"/>
      <c r="C17" s="31"/>
      <c r="D17" s="31"/>
      <c r="E17" s="31"/>
      <c r="F17" s="31"/>
      <c r="Q17" s="28">
        <f>SUM($Q$10:$Q$16)</f>
        <v>7</v>
      </c>
      <c r="R17" s="28">
        <f>SUM($R$10:$R$16)</f>
        <v>7</v>
      </c>
    </row>
    <row r="18" spans="1:18" x14ac:dyDescent="0.3">
      <c r="A18" s="3" t="s">
        <v>344</v>
      </c>
      <c r="I18" s="3" t="s">
        <v>345</v>
      </c>
    </row>
    <row r="19" spans="1:18" x14ac:dyDescent="0.3">
      <c r="B19" t="s">
        <v>346</v>
      </c>
      <c r="C19" s="3">
        <v>2009</v>
      </c>
      <c r="D19" s="3">
        <v>2039</v>
      </c>
      <c r="E19" s="3">
        <v>2069</v>
      </c>
      <c r="F19" s="3">
        <v>2099</v>
      </c>
      <c r="J19" t="s">
        <v>346</v>
      </c>
      <c r="K19" s="3">
        <v>2009</v>
      </c>
      <c r="L19" s="3">
        <v>2039</v>
      </c>
      <c r="M19" s="3">
        <v>2069</v>
      </c>
      <c r="N19" s="3">
        <v>2099</v>
      </c>
    </row>
    <row r="20" spans="1:18" x14ac:dyDescent="0.3">
      <c r="A20" s="30" t="s">
        <v>347</v>
      </c>
      <c r="B20" t="s">
        <v>348</v>
      </c>
      <c r="C20" s="26">
        <v>42.38</v>
      </c>
      <c r="D20" s="26">
        <v>42.97</v>
      </c>
      <c r="E20" s="26">
        <v>43.53</v>
      </c>
      <c r="F20" s="26">
        <v>43.8</v>
      </c>
      <c r="I20" s="30" t="s">
        <v>349</v>
      </c>
      <c r="J20" t="s">
        <v>348</v>
      </c>
      <c r="K20" s="26">
        <v>9.5</v>
      </c>
      <c r="L20" s="26">
        <v>9.98</v>
      </c>
      <c r="M20" s="26">
        <v>9.75</v>
      </c>
      <c r="N20" s="26">
        <v>9.3000000000000007</v>
      </c>
    </row>
    <row r="21" spans="1:18" x14ac:dyDescent="0.3">
      <c r="A21" s="30"/>
      <c r="B21" t="s">
        <v>350</v>
      </c>
      <c r="C21" s="26">
        <v>42.38</v>
      </c>
      <c r="D21" s="26">
        <v>43.18</v>
      </c>
      <c r="E21" s="26">
        <v>43.81</v>
      </c>
      <c r="F21" s="26">
        <v>44.86</v>
      </c>
      <c r="I21" s="30"/>
      <c r="J21" t="s">
        <v>350</v>
      </c>
      <c r="K21" s="26">
        <v>9.5</v>
      </c>
      <c r="L21" s="26">
        <v>9.4</v>
      </c>
      <c r="M21" s="26">
        <v>10.17</v>
      </c>
      <c r="N21" s="26">
        <v>9.64</v>
      </c>
    </row>
    <row r="22" spans="1:18" x14ac:dyDescent="0.3">
      <c r="B22" t="s">
        <v>351</v>
      </c>
      <c r="C22" s="26">
        <v>42.38</v>
      </c>
      <c r="D22" s="26">
        <v>44.59</v>
      </c>
      <c r="E22" s="26">
        <v>44.04</v>
      </c>
      <c r="F22" s="26">
        <v>44.59</v>
      </c>
      <c r="J22" t="s">
        <v>351</v>
      </c>
      <c r="K22" s="26">
        <v>9.5</v>
      </c>
      <c r="L22" s="26">
        <v>9.65</v>
      </c>
      <c r="M22" s="26">
        <v>11.12</v>
      </c>
      <c r="N22" s="26">
        <v>9.57</v>
      </c>
    </row>
    <row r="23" spans="1:18" x14ac:dyDescent="0.3">
      <c r="B23" t="s">
        <v>352</v>
      </c>
      <c r="C23" s="26">
        <v>42.38</v>
      </c>
      <c r="D23" s="26">
        <v>43.45</v>
      </c>
      <c r="E23" s="26">
        <v>44.54</v>
      </c>
      <c r="F23" s="26">
        <v>46.04</v>
      </c>
      <c r="J23" t="s">
        <v>352</v>
      </c>
      <c r="K23" s="26">
        <v>9.5</v>
      </c>
      <c r="L23" s="26">
        <v>9.6999999999999993</v>
      </c>
      <c r="M23" s="26">
        <v>10.38</v>
      </c>
      <c r="N23" s="26">
        <v>9.6199999999999992</v>
      </c>
    </row>
    <row r="24" spans="1:18" x14ac:dyDescent="0.3">
      <c r="B24" t="s">
        <v>353</v>
      </c>
      <c r="C24" s="26">
        <v>42.38</v>
      </c>
      <c r="D24" s="26">
        <v>43.16</v>
      </c>
      <c r="E24" s="26">
        <v>44.11</v>
      </c>
      <c r="F24" s="26">
        <v>44.45</v>
      </c>
      <c r="J24" t="s">
        <v>353</v>
      </c>
      <c r="K24" s="26">
        <v>9.5</v>
      </c>
      <c r="L24" s="26">
        <v>10.55</v>
      </c>
      <c r="M24" s="26">
        <v>9.85</v>
      </c>
      <c r="N24" s="26">
        <v>10.18</v>
      </c>
    </row>
    <row r="25" spans="1:18" x14ac:dyDescent="0.3">
      <c r="B25" t="s">
        <v>354</v>
      </c>
      <c r="C25" s="26">
        <v>42.38</v>
      </c>
      <c r="D25" s="26">
        <v>43.31</v>
      </c>
      <c r="E25" s="26">
        <v>44.84</v>
      </c>
      <c r="F25" s="26">
        <v>45.85</v>
      </c>
      <c r="J25" t="s">
        <v>354</v>
      </c>
      <c r="K25" s="26">
        <v>9.5</v>
      </c>
      <c r="L25" s="26">
        <v>9.76</v>
      </c>
      <c r="M25" s="26">
        <v>8.56</v>
      </c>
      <c r="N25" s="26">
        <v>10.07</v>
      </c>
    </row>
    <row r="27" spans="1:18" x14ac:dyDescent="0.3">
      <c r="A27" s="30" t="s">
        <v>355</v>
      </c>
      <c r="B27" t="s">
        <v>348</v>
      </c>
      <c r="C27" s="26">
        <v>48.11</v>
      </c>
      <c r="D27" s="26">
        <v>48.71</v>
      </c>
      <c r="E27" s="26">
        <v>49.35</v>
      </c>
      <c r="F27" s="26">
        <v>49.62</v>
      </c>
      <c r="I27" s="30" t="s">
        <v>355</v>
      </c>
      <c r="J27" t="s">
        <v>348</v>
      </c>
      <c r="K27" s="26">
        <v>5.37</v>
      </c>
      <c r="L27" s="26">
        <v>5.33</v>
      </c>
      <c r="M27" s="26">
        <v>5.12</v>
      </c>
      <c r="N27" s="26">
        <v>4.9800000000000004</v>
      </c>
    </row>
    <row r="28" spans="1:18" x14ac:dyDescent="0.3">
      <c r="A28" s="30"/>
      <c r="B28" t="s">
        <v>350</v>
      </c>
      <c r="C28" s="26">
        <v>48.11</v>
      </c>
      <c r="D28" s="26">
        <v>48.97</v>
      </c>
      <c r="E28" s="26">
        <v>49.62</v>
      </c>
      <c r="F28" s="26">
        <v>50.91</v>
      </c>
      <c r="I28" s="30"/>
      <c r="J28" t="s">
        <v>350</v>
      </c>
      <c r="K28" s="26">
        <v>5.37</v>
      </c>
      <c r="L28" s="26">
        <v>5.31</v>
      </c>
      <c r="M28" s="26">
        <v>5.35</v>
      </c>
      <c r="N28" s="26">
        <v>5.0199999999999996</v>
      </c>
    </row>
    <row r="29" spans="1:18" x14ac:dyDescent="0.3">
      <c r="A29" s="30"/>
      <c r="B29" t="s">
        <v>351</v>
      </c>
      <c r="C29" s="26">
        <v>48.11</v>
      </c>
      <c r="D29" s="26">
        <v>51.13</v>
      </c>
      <c r="E29" s="26">
        <v>50.18</v>
      </c>
      <c r="F29" s="26">
        <v>51.13</v>
      </c>
      <c r="I29" s="30"/>
      <c r="J29" t="s">
        <v>351</v>
      </c>
      <c r="K29" s="26">
        <v>5.37</v>
      </c>
      <c r="L29" s="26">
        <v>5.4</v>
      </c>
      <c r="M29" s="26">
        <v>6.37</v>
      </c>
      <c r="N29" s="26">
        <v>5.39</v>
      </c>
    </row>
    <row r="30" spans="1:18" x14ac:dyDescent="0.3">
      <c r="B30" t="s">
        <v>352</v>
      </c>
      <c r="C30" s="26">
        <v>48.11</v>
      </c>
      <c r="D30" s="26">
        <v>49.61</v>
      </c>
      <c r="E30" s="26">
        <v>50.92</v>
      </c>
      <c r="F30" s="26">
        <v>52.83</v>
      </c>
      <c r="J30" t="s">
        <v>352</v>
      </c>
      <c r="K30" s="26">
        <v>5.37</v>
      </c>
      <c r="L30" s="26">
        <v>5.78</v>
      </c>
      <c r="M30" s="26">
        <v>6.02</v>
      </c>
      <c r="N30" s="26">
        <v>5.4</v>
      </c>
    </row>
    <row r="31" spans="1:18" x14ac:dyDescent="0.3">
      <c r="B31" t="s">
        <v>353</v>
      </c>
      <c r="C31" s="26">
        <v>48.11</v>
      </c>
      <c r="D31" s="26">
        <v>48.77</v>
      </c>
      <c r="E31" s="26">
        <v>49.59</v>
      </c>
      <c r="F31" s="26">
        <v>49.82</v>
      </c>
      <c r="J31" t="s">
        <v>353</v>
      </c>
      <c r="K31" s="26">
        <v>5.37</v>
      </c>
      <c r="L31" s="26">
        <v>5.98</v>
      </c>
      <c r="M31" s="26">
        <v>5.73</v>
      </c>
      <c r="N31" s="26">
        <v>5.76</v>
      </c>
    </row>
    <row r="32" spans="1:18" x14ac:dyDescent="0.3">
      <c r="B32" t="s">
        <v>354</v>
      </c>
      <c r="C32" s="26">
        <v>48.11</v>
      </c>
      <c r="D32" s="26">
        <v>49.04</v>
      </c>
      <c r="E32" s="26">
        <v>50.63</v>
      </c>
      <c r="F32" s="26">
        <v>51.49</v>
      </c>
      <c r="J32" t="s">
        <v>354</v>
      </c>
      <c r="K32" s="26">
        <v>5.37</v>
      </c>
      <c r="L32" s="26">
        <v>5.16</v>
      </c>
      <c r="M32" s="26">
        <v>4.4400000000000004</v>
      </c>
      <c r="N32" s="26">
        <v>5.4</v>
      </c>
    </row>
    <row r="34" spans="1:21" x14ac:dyDescent="0.3">
      <c r="A34" s="30" t="s">
        <v>356</v>
      </c>
      <c r="B34" t="s">
        <v>348</v>
      </c>
      <c r="C34" s="26">
        <v>34.049999999999997</v>
      </c>
      <c r="D34" s="26">
        <v>34.799999999999997</v>
      </c>
      <c r="E34" s="26">
        <v>35.04</v>
      </c>
      <c r="F34" s="26">
        <v>35.380000000000003</v>
      </c>
    </row>
    <row r="35" spans="1:21" x14ac:dyDescent="0.3">
      <c r="A35" s="30"/>
      <c r="B35" t="s">
        <v>350</v>
      </c>
      <c r="C35" s="26">
        <v>34.049999999999997</v>
      </c>
      <c r="D35" s="26">
        <v>34.880000000000003</v>
      </c>
      <c r="E35" s="26">
        <v>35.06</v>
      </c>
      <c r="F35" s="26">
        <v>35.67</v>
      </c>
      <c r="I35" s="32" t="s">
        <v>359</v>
      </c>
      <c r="J35" s="33"/>
      <c r="K35" s="33"/>
      <c r="L35" s="33"/>
      <c r="M35" s="33"/>
      <c r="N35" s="33"/>
      <c r="O35" s="33"/>
      <c r="P35" s="33"/>
      <c r="Q35" s="33"/>
      <c r="R35" s="33"/>
      <c r="S35" s="33"/>
      <c r="T35" s="33"/>
      <c r="U35" s="33"/>
    </row>
    <row r="36" spans="1:21" x14ac:dyDescent="0.3">
      <c r="A36" s="30"/>
      <c r="B36" t="s">
        <v>351</v>
      </c>
      <c r="C36" s="26">
        <v>34.049999999999997</v>
      </c>
      <c r="D36" s="26">
        <v>35.21</v>
      </c>
      <c r="E36" s="26">
        <v>35.229999999999997</v>
      </c>
      <c r="F36" s="26">
        <v>35.31</v>
      </c>
      <c r="I36" s="33"/>
      <c r="J36" s="33"/>
      <c r="K36" s="33"/>
      <c r="L36" s="33"/>
      <c r="M36" s="33"/>
      <c r="N36" s="33"/>
      <c r="O36" s="33"/>
      <c r="P36" s="33"/>
      <c r="Q36" s="33"/>
      <c r="R36" s="33"/>
      <c r="S36" s="33"/>
      <c r="T36" s="33"/>
      <c r="U36" s="33"/>
    </row>
    <row r="37" spans="1:21" x14ac:dyDescent="0.3">
      <c r="B37" t="s">
        <v>352</v>
      </c>
      <c r="C37" s="26">
        <v>34.049999999999997</v>
      </c>
      <c r="D37" s="26">
        <v>34.39</v>
      </c>
      <c r="E37" s="26">
        <v>34.82</v>
      </c>
      <c r="F37" s="26">
        <v>35.07</v>
      </c>
      <c r="I37" s="33"/>
      <c r="J37" s="33"/>
      <c r="K37" s="33"/>
      <c r="L37" s="33"/>
      <c r="M37" s="33"/>
      <c r="N37" s="33"/>
      <c r="O37" s="33"/>
      <c r="P37" s="33"/>
      <c r="Q37" s="33"/>
      <c r="R37" s="33"/>
      <c r="S37" s="33"/>
      <c r="T37" s="33"/>
      <c r="U37" s="33"/>
    </row>
    <row r="38" spans="1:21" x14ac:dyDescent="0.3">
      <c r="B38" t="s">
        <v>353</v>
      </c>
      <c r="C38" s="26">
        <v>34.049999999999997</v>
      </c>
      <c r="D38" s="26">
        <v>34.39</v>
      </c>
      <c r="E38" s="26">
        <v>35.17</v>
      </c>
      <c r="F38" s="26">
        <v>35.200000000000003</v>
      </c>
      <c r="I38" s="33"/>
      <c r="J38" s="33"/>
      <c r="K38" s="33"/>
      <c r="L38" s="33"/>
      <c r="M38" s="33"/>
      <c r="N38" s="33"/>
      <c r="O38" s="33"/>
      <c r="P38" s="33"/>
      <c r="Q38" s="33"/>
      <c r="R38" s="33"/>
      <c r="S38" s="33"/>
      <c r="T38" s="33"/>
      <c r="U38" s="33"/>
    </row>
    <row r="39" spans="1:21" x14ac:dyDescent="0.3">
      <c r="B39" t="s">
        <v>354</v>
      </c>
      <c r="C39" s="26">
        <v>34.049999999999997</v>
      </c>
      <c r="D39" s="26">
        <v>35.21</v>
      </c>
      <c r="E39" s="26">
        <v>35.880000000000003</v>
      </c>
      <c r="F39" s="26">
        <v>36.44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357</v>
      </c>
      <c r="B41" t="s">
        <v>348</v>
      </c>
      <c r="C41" s="26">
        <v>50.33</v>
      </c>
      <c r="D41" s="26">
        <v>50.95</v>
      </c>
      <c r="E41" s="26">
        <v>51.48</v>
      </c>
      <c r="F41" s="26">
        <v>51.59</v>
      </c>
      <c r="I41" s="33"/>
      <c r="J41" s="33"/>
      <c r="K41" s="33"/>
      <c r="L41" s="33"/>
      <c r="M41" s="33"/>
      <c r="N41" s="33"/>
      <c r="O41" s="33"/>
      <c r="P41" s="33"/>
      <c r="Q41" s="33"/>
      <c r="R41" s="33"/>
      <c r="S41" s="33"/>
      <c r="T41" s="33"/>
      <c r="U41" s="33"/>
    </row>
    <row r="42" spans="1:21" x14ac:dyDescent="0.3">
      <c r="A42" s="30"/>
      <c r="B42" t="s">
        <v>350</v>
      </c>
      <c r="C42" s="26">
        <v>50.33</v>
      </c>
      <c r="D42" s="26">
        <v>51.26</v>
      </c>
      <c r="E42" s="26">
        <v>51.52</v>
      </c>
      <c r="F42" s="26">
        <v>52.3</v>
      </c>
      <c r="I42" s="33"/>
      <c r="J42" s="33"/>
      <c r="K42" s="33"/>
      <c r="L42" s="33"/>
      <c r="M42" s="33"/>
      <c r="N42" s="33"/>
      <c r="O42" s="33"/>
      <c r="P42" s="33"/>
      <c r="Q42" s="33"/>
      <c r="R42" s="33"/>
      <c r="S42" s="33"/>
      <c r="T42" s="33"/>
      <c r="U42" s="33"/>
    </row>
    <row r="43" spans="1:21" x14ac:dyDescent="0.3">
      <c r="A43" s="30"/>
      <c r="B43" t="s">
        <v>351</v>
      </c>
      <c r="C43" s="26">
        <v>50.33</v>
      </c>
      <c r="D43" s="26">
        <v>52.2</v>
      </c>
      <c r="E43" s="26">
        <v>52.39</v>
      </c>
      <c r="F43" s="26">
        <v>53.17</v>
      </c>
      <c r="I43" s="33"/>
      <c r="J43" s="33"/>
      <c r="K43" s="33"/>
      <c r="L43" s="33"/>
      <c r="M43" s="33"/>
      <c r="N43" s="33"/>
      <c r="O43" s="33"/>
      <c r="P43" s="33"/>
      <c r="Q43" s="33"/>
      <c r="R43" s="33"/>
      <c r="S43" s="33"/>
      <c r="T43" s="33"/>
      <c r="U43" s="33"/>
    </row>
    <row r="44" spans="1:21" x14ac:dyDescent="0.3">
      <c r="B44" t="s">
        <v>352</v>
      </c>
      <c r="C44" s="26">
        <v>50.33</v>
      </c>
      <c r="D44" s="26">
        <v>52.26</v>
      </c>
      <c r="E44" s="26">
        <v>52.98</v>
      </c>
      <c r="F44" s="26">
        <v>54.61</v>
      </c>
      <c r="I44" s="33"/>
      <c r="J44" s="33"/>
      <c r="K44" s="33"/>
      <c r="L44" s="33"/>
      <c r="M44" s="33"/>
      <c r="N44" s="33"/>
      <c r="O44" s="33"/>
      <c r="P44" s="33"/>
      <c r="Q44" s="33"/>
      <c r="R44" s="33"/>
      <c r="S44" s="33"/>
      <c r="T44" s="33"/>
      <c r="U44" s="33"/>
    </row>
    <row r="45" spans="1:21" x14ac:dyDescent="0.3">
      <c r="B45" t="s">
        <v>353</v>
      </c>
      <c r="C45" s="26">
        <v>50.33</v>
      </c>
      <c r="D45" s="26">
        <v>50.91</v>
      </c>
      <c r="E45" s="26">
        <v>51.4</v>
      </c>
      <c r="F45" s="26">
        <v>51.44</v>
      </c>
    </row>
    <row r="46" spans="1:21" x14ac:dyDescent="0.3">
      <c r="B46" t="s">
        <v>354</v>
      </c>
      <c r="C46" s="26">
        <v>50.33</v>
      </c>
      <c r="D46" s="26">
        <v>51.32</v>
      </c>
      <c r="E46" s="26">
        <v>52.06</v>
      </c>
      <c r="F46" s="26">
        <v>52.45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111202 Salt Fork Red&amp;C&amp;"-,Bold"&amp;15HUC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54.61" manualMin="50.3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6.44" manualMin="34.0499999999999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6.37" manualMin="4.440000000000000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52.83" manualMin="48.1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11.12" manualMin="8.5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46.04" manualMin="42.3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115</v>
      </c>
      <c r="B1" s="24" t="s">
        <v>117</v>
      </c>
      <c r="C1" s="24" t="s">
        <v>1</v>
      </c>
      <c r="D1" s="24" t="s">
        <v>2</v>
      </c>
      <c r="E1" s="24" t="s">
        <v>121</v>
      </c>
      <c r="F1" s="24" t="s">
        <v>123</v>
      </c>
      <c r="G1" s="24" t="s">
        <v>125</v>
      </c>
      <c r="H1" s="24" t="s">
        <v>301</v>
      </c>
      <c r="I1" s="24" t="s">
        <v>302</v>
      </c>
      <c r="J1" s="24" t="s">
        <v>129</v>
      </c>
      <c r="K1" s="24" t="s">
        <v>131</v>
      </c>
      <c r="L1" s="24" t="s">
        <v>303</v>
      </c>
      <c r="M1" s="24" t="s">
        <v>304</v>
      </c>
      <c r="N1" s="24" t="s">
        <v>15</v>
      </c>
      <c r="O1" s="24" t="s">
        <v>16</v>
      </c>
      <c r="P1" s="24" t="s">
        <v>31</v>
      </c>
      <c r="Q1" s="24" t="s">
        <v>138</v>
      </c>
      <c r="R1" s="24"/>
      <c r="S1" s="24"/>
      <c r="T1" s="24"/>
    </row>
    <row r="2" spans="1:20" x14ac:dyDescent="0.3">
      <c r="A2" s="24" t="s">
        <v>98</v>
      </c>
      <c r="B2" s="24" t="s">
        <v>99</v>
      </c>
      <c r="C2" t="s">
        <v>68</v>
      </c>
      <c r="D2" t="s">
        <v>54</v>
      </c>
      <c r="E2">
        <v>41.2</v>
      </c>
      <c r="F2">
        <v>85.09</v>
      </c>
      <c r="G2">
        <v>24.88</v>
      </c>
      <c r="H2" t="s">
        <v>82</v>
      </c>
      <c r="I2" t="s">
        <v>82</v>
      </c>
      <c r="J2" t="s">
        <v>54</v>
      </c>
      <c r="K2" t="s">
        <v>101</v>
      </c>
      <c r="L2" t="s">
        <v>85</v>
      </c>
      <c r="M2" t="s">
        <v>85</v>
      </c>
      <c r="P2">
        <v>0</v>
      </c>
      <c r="Q2">
        <f>ROW()-1</f>
        <v>1</v>
      </c>
    </row>
    <row r="3" spans="1:20" x14ac:dyDescent="0.3">
      <c r="A3" s="24" t="s">
        <v>80</v>
      </c>
      <c r="B3" s="24" t="s">
        <v>81</v>
      </c>
      <c r="C3" t="s">
        <v>68</v>
      </c>
      <c r="D3" t="s">
        <v>54</v>
      </c>
      <c r="E3">
        <v>14.4</v>
      </c>
      <c r="F3">
        <v>24.28</v>
      </c>
      <c r="G3">
        <v>33.04</v>
      </c>
      <c r="H3" t="s">
        <v>82</v>
      </c>
      <c r="I3" t="s">
        <v>82</v>
      </c>
      <c r="J3" t="s">
        <v>43</v>
      </c>
      <c r="K3" t="s">
        <v>47</v>
      </c>
      <c r="L3" t="s">
        <v>85</v>
      </c>
      <c r="M3" t="s">
        <v>85</v>
      </c>
      <c r="P3">
        <v>0</v>
      </c>
      <c r="Q3">
        <f t="shared" ref="Q3:Q17" si="0">ROW()-1</f>
        <v>2</v>
      </c>
    </row>
    <row r="4" spans="1:20" x14ac:dyDescent="0.3">
      <c r="A4" s="24" t="s">
        <v>72</v>
      </c>
      <c r="B4" s="24" t="s">
        <v>73</v>
      </c>
      <c r="C4" t="s">
        <v>34</v>
      </c>
      <c r="D4" t="s">
        <v>43</v>
      </c>
      <c r="E4">
        <v>3.5</v>
      </c>
      <c r="F4">
        <v>14.37</v>
      </c>
      <c r="G4">
        <v>4.75</v>
      </c>
      <c r="H4" t="s">
        <v>69</v>
      </c>
      <c r="I4" t="s">
        <v>69</v>
      </c>
      <c r="J4" t="s">
        <v>35</v>
      </c>
      <c r="K4" t="s">
        <v>47</v>
      </c>
      <c r="L4" t="s">
        <v>71</v>
      </c>
      <c r="M4" t="s">
        <v>71</v>
      </c>
      <c r="P4">
        <v>1</v>
      </c>
      <c r="Q4">
        <f t="shared" si="0"/>
        <v>3</v>
      </c>
    </row>
    <row r="5" spans="1:20" x14ac:dyDescent="0.3">
      <c r="A5" s="24" t="s">
        <v>66</v>
      </c>
      <c r="B5" s="24" t="s">
        <v>67</v>
      </c>
      <c r="C5" t="s">
        <v>68</v>
      </c>
      <c r="D5" t="s">
        <v>54</v>
      </c>
      <c r="E5">
        <v>3.5</v>
      </c>
      <c r="F5">
        <v>9.42</v>
      </c>
      <c r="G5">
        <v>3.11</v>
      </c>
      <c r="H5" t="s">
        <v>69</v>
      </c>
      <c r="I5" t="s">
        <v>69</v>
      </c>
      <c r="J5" t="s">
        <v>35</v>
      </c>
      <c r="K5" t="s">
        <v>47</v>
      </c>
      <c r="L5" t="s">
        <v>71</v>
      </c>
      <c r="M5" t="s">
        <v>71</v>
      </c>
      <c r="P5">
        <v>1</v>
      </c>
      <c r="Q5">
        <f t="shared" si="0"/>
        <v>4</v>
      </c>
    </row>
    <row r="6" spans="1:20" x14ac:dyDescent="0.3">
      <c r="A6" s="24" t="s">
        <v>109</v>
      </c>
      <c r="B6" s="24" t="s">
        <v>110</v>
      </c>
      <c r="C6" t="s">
        <v>34</v>
      </c>
      <c r="D6" t="s">
        <v>0</v>
      </c>
      <c r="E6">
        <v>3.5</v>
      </c>
      <c r="F6">
        <v>9.32</v>
      </c>
      <c r="G6">
        <v>3.08</v>
      </c>
      <c r="H6" t="s">
        <v>55</v>
      </c>
      <c r="I6" t="s">
        <v>55</v>
      </c>
      <c r="J6" t="s">
        <v>36</v>
      </c>
      <c r="K6" t="s">
        <v>47</v>
      </c>
      <c r="L6" t="s">
        <v>112</v>
      </c>
      <c r="M6" t="s">
        <v>112</v>
      </c>
      <c r="P6">
        <v>0</v>
      </c>
      <c r="Q6">
        <f t="shared" si="0"/>
        <v>5</v>
      </c>
    </row>
    <row r="7" spans="1:20" x14ac:dyDescent="0.3">
      <c r="A7" s="24" t="s">
        <v>75</v>
      </c>
      <c r="B7" s="24" t="s">
        <v>76</v>
      </c>
      <c r="C7" t="s">
        <v>53</v>
      </c>
      <c r="D7" t="s">
        <v>54</v>
      </c>
      <c r="E7">
        <v>3.5</v>
      </c>
      <c r="F7">
        <v>8.35</v>
      </c>
      <c r="G7">
        <v>2.76</v>
      </c>
      <c r="H7" t="s">
        <v>77</v>
      </c>
      <c r="I7" t="s">
        <v>77</v>
      </c>
      <c r="J7" t="s">
        <v>43</v>
      </c>
      <c r="K7" t="s">
        <v>47</v>
      </c>
      <c r="L7" t="s">
        <v>79</v>
      </c>
      <c r="M7" t="s">
        <v>79</v>
      </c>
      <c r="P7">
        <v>0</v>
      </c>
      <c r="Q7">
        <f t="shared" si="0"/>
        <v>6</v>
      </c>
    </row>
    <row r="8" spans="1:20" x14ac:dyDescent="0.3">
      <c r="A8" s="24" t="s">
        <v>40</v>
      </c>
      <c r="B8" s="24" t="s">
        <v>41</v>
      </c>
      <c r="C8" t="s">
        <v>42</v>
      </c>
      <c r="D8" t="s">
        <v>43</v>
      </c>
      <c r="E8">
        <v>9.4</v>
      </c>
      <c r="F8">
        <v>2.1</v>
      </c>
      <c r="G8">
        <v>1.87</v>
      </c>
      <c r="H8" t="s">
        <v>44</v>
      </c>
      <c r="I8" t="s">
        <v>44</v>
      </c>
      <c r="J8" t="s">
        <v>43</v>
      </c>
      <c r="K8" t="s">
        <v>47</v>
      </c>
      <c r="L8" t="s">
        <v>49</v>
      </c>
      <c r="M8" t="s">
        <v>49</v>
      </c>
      <c r="N8" t="s">
        <v>50</v>
      </c>
      <c r="O8" t="s">
        <v>50</v>
      </c>
      <c r="P8">
        <v>1</v>
      </c>
      <c r="Q8">
        <f t="shared" si="0"/>
        <v>7</v>
      </c>
    </row>
    <row r="9" spans="1:20" x14ac:dyDescent="0.3">
      <c r="A9" s="24" t="s">
        <v>57</v>
      </c>
      <c r="B9" s="24" t="s">
        <v>58</v>
      </c>
      <c r="C9" t="s">
        <v>53</v>
      </c>
      <c r="D9" t="s">
        <v>54</v>
      </c>
      <c r="E9">
        <v>9.4</v>
      </c>
      <c r="F9">
        <v>0.33</v>
      </c>
      <c r="G9">
        <v>0.3</v>
      </c>
      <c r="H9" t="s">
        <v>59</v>
      </c>
      <c r="I9" t="s">
        <v>59</v>
      </c>
      <c r="J9" t="s">
        <v>35</v>
      </c>
      <c r="K9" t="s">
        <v>47</v>
      </c>
      <c r="L9" t="s">
        <v>48</v>
      </c>
      <c r="M9" t="s">
        <v>48</v>
      </c>
      <c r="P9">
        <v>1</v>
      </c>
      <c r="Q9">
        <f t="shared" si="0"/>
        <v>8</v>
      </c>
    </row>
    <row r="10" spans="1:20" x14ac:dyDescent="0.3">
      <c r="A10" s="24" t="s">
        <v>32</v>
      </c>
      <c r="B10" s="24" t="s">
        <v>33</v>
      </c>
      <c r="C10" t="s">
        <v>34</v>
      </c>
      <c r="D10" t="s">
        <v>35</v>
      </c>
      <c r="E10">
        <v>0</v>
      </c>
      <c r="F10">
        <v>0</v>
      </c>
      <c r="G10">
        <v>0</v>
      </c>
      <c r="H10" t="s">
        <v>37</v>
      </c>
      <c r="I10" t="s">
        <v>37</v>
      </c>
      <c r="J10" t="s">
        <v>43</v>
      </c>
      <c r="K10" t="s">
        <v>39</v>
      </c>
      <c r="L10" t="s">
        <v>37</v>
      </c>
      <c r="M10" t="s">
        <v>37</v>
      </c>
      <c r="P10">
        <v>0</v>
      </c>
      <c r="Q10">
        <f t="shared" si="0"/>
        <v>9</v>
      </c>
    </row>
    <row r="11" spans="1:20" x14ac:dyDescent="0.3">
      <c r="A11" s="24" t="s">
        <v>51</v>
      </c>
      <c r="B11" s="24" t="s">
        <v>52</v>
      </c>
      <c r="C11" t="s">
        <v>53</v>
      </c>
      <c r="D11" t="s">
        <v>54</v>
      </c>
      <c r="E11">
        <v>0</v>
      </c>
      <c r="F11">
        <v>0</v>
      </c>
      <c r="G11">
        <v>0</v>
      </c>
      <c r="H11" t="s">
        <v>55</v>
      </c>
      <c r="I11" t="s">
        <v>55</v>
      </c>
      <c r="J11" t="s">
        <v>43</v>
      </c>
      <c r="K11" t="s">
        <v>39</v>
      </c>
      <c r="L11" t="s">
        <v>55</v>
      </c>
      <c r="M11" t="s">
        <v>55</v>
      </c>
      <c r="P11">
        <v>0</v>
      </c>
      <c r="Q11">
        <f t="shared" si="0"/>
        <v>10</v>
      </c>
    </row>
    <row r="12" spans="1:20" x14ac:dyDescent="0.3">
      <c r="A12" s="24" t="s">
        <v>62</v>
      </c>
      <c r="B12" s="24" t="s">
        <v>63</v>
      </c>
      <c r="C12" t="s">
        <v>34</v>
      </c>
      <c r="D12" t="s">
        <v>43</v>
      </c>
      <c r="E12">
        <v>0</v>
      </c>
      <c r="F12">
        <v>0</v>
      </c>
      <c r="G12">
        <v>0</v>
      </c>
      <c r="H12" t="s">
        <v>37</v>
      </c>
      <c r="I12" t="s">
        <v>37</v>
      </c>
      <c r="J12" t="s">
        <v>43</v>
      </c>
      <c r="K12" t="s">
        <v>39</v>
      </c>
      <c r="L12" t="s">
        <v>37</v>
      </c>
      <c r="M12" t="s">
        <v>37</v>
      </c>
      <c r="N12" t="s">
        <v>65</v>
      </c>
      <c r="O12" t="s">
        <v>65</v>
      </c>
      <c r="P12">
        <v>3</v>
      </c>
      <c r="Q12">
        <f t="shared" si="0"/>
        <v>11</v>
      </c>
    </row>
    <row r="13" spans="1:20" x14ac:dyDescent="0.3">
      <c r="A13" s="24" t="s">
        <v>86</v>
      </c>
      <c r="B13" s="24" t="s">
        <v>87</v>
      </c>
      <c r="C13" t="s">
        <v>53</v>
      </c>
      <c r="D13" t="s">
        <v>43</v>
      </c>
      <c r="E13">
        <v>0</v>
      </c>
      <c r="F13">
        <v>0</v>
      </c>
      <c r="G13">
        <v>0</v>
      </c>
      <c r="H13" t="s">
        <v>37</v>
      </c>
      <c r="I13" t="s">
        <v>37</v>
      </c>
      <c r="J13" t="s">
        <v>35</v>
      </c>
      <c r="K13" t="s">
        <v>39</v>
      </c>
      <c r="L13" t="s">
        <v>37</v>
      </c>
      <c r="M13" t="s">
        <v>37</v>
      </c>
      <c r="O13" t="s">
        <v>90</v>
      </c>
      <c r="P13">
        <v>3</v>
      </c>
      <c r="Q13">
        <f t="shared" si="0"/>
        <v>12</v>
      </c>
    </row>
    <row r="14" spans="1:20" x14ac:dyDescent="0.3">
      <c r="A14" s="24" t="s">
        <v>91</v>
      </c>
      <c r="B14" s="24" t="s">
        <v>92</v>
      </c>
      <c r="C14" t="s">
        <v>42</v>
      </c>
      <c r="D14" t="s">
        <v>35</v>
      </c>
      <c r="E14">
        <v>0</v>
      </c>
      <c r="F14">
        <v>0</v>
      </c>
      <c r="G14">
        <v>0</v>
      </c>
      <c r="H14" t="s">
        <v>37</v>
      </c>
      <c r="I14" t="s">
        <v>37</v>
      </c>
      <c r="J14" t="s">
        <v>35</v>
      </c>
      <c r="K14" t="s">
        <v>39</v>
      </c>
      <c r="L14" t="s">
        <v>37</v>
      </c>
      <c r="M14" t="s">
        <v>37</v>
      </c>
      <c r="N14" t="s">
        <v>90</v>
      </c>
      <c r="O14" t="s">
        <v>90</v>
      </c>
      <c r="P14">
        <v>3</v>
      </c>
      <c r="Q14">
        <f t="shared" si="0"/>
        <v>13</v>
      </c>
    </row>
    <row r="15" spans="1:20" x14ac:dyDescent="0.3">
      <c r="A15" s="24" t="s">
        <v>95</v>
      </c>
      <c r="B15" s="24" t="s">
        <v>96</v>
      </c>
      <c r="C15" t="s">
        <v>34</v>
      </c>
      <c r="D15" t="s">
        <v>35</v>
      </c>
      <c r="E15">
        <v>0</v>
      </c>
      <c r="F15">
        <v>0</v>
      </c>
      <c r="G15">
        <v>0</v>
      </c>
      <c r="H15" t="s">
        <v>37</v>
      </c>
      <c r="I15" t="s">
        <v>37</v>
      </c>
      <c r="J15" t="s">
        <v>43</v>
      </c>
      <c r="K15" t="s">
        <v>39</v>
      </c>
      <c r="L15" t="s">
        <v>37</v>
      </c>
      <c r="M15" t="s">
        <v>37</v>
      </c>
      <c r="N15" t="s">
        <v>90</v>
      </c>
      <c r="O15" t="s">
        <v>90</v>
      </c>
      <c r="P15">
        <v>3</v>
      </c>
      <c r="Q15">
        <f t="shared" si="0"/>
        <v>14</v>
      </c>
    </row>
    <row r="16" spans="1:20" x14ac:dyDescent="0.3">
      <c r="A16" s="24" t="s">
        <v>102</v>
      </c>
      <c r="B16" s="24" t="s">
        <v>103</v>
      </c>
      <c r="C16" t="s">
        <v>42</v>
      </c>
      <c r="D16" t="s">
        <v>43</v>
      </c>
      <c r="E16">
        <v>0</v>
      </c>
      <c r="F16">
        <v>0</v>
      </c>
      <c r="G16">
        <v>0</v>
      </c>
      <c r="H16" t="s">
        <v>37</v>
      </c>
      <c r="I16" t="s">
        <v>37</v>
      </c>
      <c r="J16" t="s">
        <v>43</v>
      </c>
      <c r="K16" t="s">
        <v>39</v>
      </c>
      <c r="L16" t="s">
        <v>37</v>
      </c>
      <c r="M16" t="s">
        <v>37</v>
      </c>
      <c r="N16" t="s">
        <v>65</v>
      </c>
      <c r="O16" t="s">
        <v>65</v>
      </c>
      <c r="P16">
        <v>3</v>
      </c>
      <c r="Q16">
        <f t="shared" si="0"/>
        <v>15</v>
      </c>
    </row>
    <row r="17" spans="1:17" x14ac:dyDescent="0.3">
      <c r="A17" s="24" t="s">
        <v>106</v>
      </c>
      <c r="B17" s="24" t="s">
        <v>107</v>
      </c>
      <c r="C17" t="s">
        <v>34</v>
      </c>
      <c r="D17" t="s">
        <v>43</v>
      </c>
      <c r="E17">
        <v>0</v>
      </c>
      <c r="F17">
        <v>0</v>
      </c>
      <c r="G17">
        <v>0</v>
      </c>
      <c r="H17" t="s">
        <v>37</v>
      </c>
      <c r="I17" t="s">
        <v>37</v>
      </c>
      <c r="J17" t="s">
        <v>54</v>
      </c>
      <c r="K17" t="s">
        <v>39</v>
      </c>
      <c r="L17" t="s">
        <v>37</v>
      </c>
      <c r="M17" t="s">
        <v>37</v>
      </c>
      <c r="N17" t="s">
        <v>90</v>
      </c>
      <c r="O17" t="s">
        <v>90</v>
      </c>
      <c r="P17">
        <v>3</v>
      </c>
      <c r="Q17">
        <f t="shared" si="0"/>
        <v>16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113</v>
      </c>
      <c r="B1" s="2" t="s">
        <v>114</v>
      </c>
      <c r="C1" s="3"/>
      <c r="D1" s="3"/>
      <c r="E1" s="3"/>
      <c r="F1" s="3"/>
      <c r="G1" s="3"/>
      <c r="H1" s="3"/>
      <c r="I1" s="3"/>
    </row>
    <row r="2" spans="1:9" x14ac:dyDescent="0.3">
      <c r="A2" s="4" t="s">
        <v>115</v>
      </c>
      <c r="B2" s="5" t="s">
        <v>116</v>
      </c>
    </row>
    <row r="3" spans="1:9" x14ac:dyDescent="0.3">
      <c r="A3" s="4" t="s">
        <v>117</v>
      </c>
      <c r="B3" s="5" t="s">
        <v>118</v>
      </c>
    </row>
    <row r="4" spans="1:9" ht="57.6" x14ac:dyDescent="0.3">
      <c r="A4" s="4" t="s">
        <v>1</v>
      </c>
      <c r="B4" s="5" t="s">
        <v>119</v>
      </c>
    </row>
    <row r="5" spans="1:9" ht="28.8" x14ac:dyDescent="0.3">
      <c r="A5" s="4" t="s">
        <v>2</v>
      </c>
      <c r="B5" s="5" t="s">
        <v>120</v>
      </c>
    </row>
    <row r="6" spans="1:9" ht="72.599999999999994" customHeight="1" x14ac:dyDescent="0.3">
      <c r="A6" s="4" t="s">
        <v>121</v>
      </c>
      <c r="B6" s="6" t="s">
        <v>122</v>
      </c>
    </row>
    <row r="7" spans="1:9" ht="57.6" x14ac:dyDescent="0.3">
      <c r="A7" s="4" t="s">
        <v>123</v>
      </c>
      <c r="B7" s="5" t="s">
        <v>124</v>
      </c>
    </row>
    <row r="8" spans="1:9" ht="57.6" x14ac:dyDescent="0.3">
      <c r="A8" s="4" t="s">
        <v>125</v>
      </c>
      <c r="B8" s="5" t="s">
        <v>126</v>
      </c>
    </row>
    <row r="9" spans="1:9" ht="72" x14ac:dyDescent="0.3">
      <c r="A9" s="7" t="s">
        <v>127</v>
      </c>
      <c r="B9" s="5" t="s">
        <v>128</v>
      </c>
    </row>
    <row r="10" spans="1:9" ht="28.8" x14ac:dyDescent="0.3">
      <c r="A10" s="4" t="s">
        <v>129</v>
      </c>
      <c r="B10" s="5" t="s">
        <v>130</v>
      </c>
    </row>
    <row r="11" spans="1:9" ht="57.6" x14ac:dyDescent="0.3">
      <c r="A11" s="4" t="s">
        <v>131</v>
      </c>
      <c r="B11" s="5" t="s">
        <v>132</v>
      </c>
    </row>
    <row r="12" spans="1:9" ht="131.4" customHeight="1" x14ac:dyDescent="0.3">
      <c r="A12" s="7" t="s">
        <v>133</v>
      </c>
      <c r="B12" s="5" t="s">
        <v>134</v>
      </c>
    </row>
    <row r="13" spans="1:9" ht="140.4" customHeight="1" x14ac:dyDescent="0.3">
      <c r="A13" s="4" t="s">
        <v>135</v>
      </c>
      <c r="B13" s="5" t="s">
        <v>136</v>
      </c>
    </row>
    <row r="14" spans="1:9" ht="72" x14ac:dyDescent="0.3">
      <c r="A14" s="4" t="s">
        <v>31</v>
      </c>
      <c r="B14" s="5" t="s">
        <v>137</v>
      </c>
    </row>
    <row r="15" spans="1:9" x14ac:dyDescent="0.3">
      <c r="A15" s="4" t="s">
        <v>138</v>
      </c>
      <c r="B15" s="5" t="s">
        <v>139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140</v>
      </c>
    </row>
    <row r="2" spans="1:2" x14ac:dyDescent="0.3">
      <c r="A2" s="9" t="s">
        <v>141</v>
      </c>
      <c r="B2" s="9" t="s">
        <v>142</v>
      </c>
    </row>
    <row r="3" spans="1:2" ht="28.8" x14ac:dyDescent="0.3">
      <c r="A3" s="10" t="s">
        <v>143</v>
      </c>
      <c r="B3" s="11" t="s">
        <v>144</v>
      </c>
    </row>
    <row r="4" spans="1:2" x14ac:dyDescent="0.3">
      <c r="A4" s="10" t="s">
        <v>145</v>
      </c>
      <c r="B4" s="11" t="s">
        <v>146</v>
      </c>
    </row>
    <row r="5" spans="1:2" ht="28.8" x14ac:dyDescent="0.3">
      <c r="A5" s="10" t="s">
        <v>147</v>
      </c>
      <c r="B5" s="11" t="s">
        <v>148</v>
      </c>
    </row>
    <row r="6" spans="1:2" ht="57.6" x14ac:dyDescent="0.3">
      <c r="A6" s="10" t="s">
        <v>149</v>
      </c>
      <c r="B6" s="11" t="s">
        <v>150</v>
      </c>
    </row>
    <row r="7" spans="1:2" x14ac:dyDescent="0.3">
      <c r="A7" s="10" t="s">
        <v>151</v>
      </c>
      <c r="B7" s="11" t="s">
        <v>152</v>
      </c>
    </row>
    <row r="8" spans="1:2" ht="57.6" x14ac:dyDescent="0.3">
      <c r="A8" s="10" t="s">
        <v>153</v>
      </c>
      <c r="B8" s="11" t="s">
        <v>154</v>
      </c>
    </row>
    <row r="9" spans="1:2" ht="28.8" x14ac:dyDescent="0.3">
      <c r="A9" s="10" t="s">
        <v>155</v>
      </c>
      <c r="B9" s="11" t="s">
        <v>156</v>
      </c>
    </row>
    <row r="10" spans="1:2" ht="72" x14ac:dyDescent="0.3">
      <c r="A10" s="10" t="s">
        <v>157</v>
      </c>
      <c r="B10" s="11" t="s">
        <v>158</v>
      </c>
    </row>
    <row r="11" spans="1:2" ht="28.8" x14ac:dyDescent="0.3">
      <c r="A11" s="10" t="s">
        <v>159</v>
      </c>
      <c r="B11" s="11" t="s">
        <v>160</v>
      </c>
    </row>
    <row r="12" spans="1:2" ht="57.6" x14ac:dyDescent="0.3">
      <c r="A12" s="10" t="s">
        <v>161</v>
      </c>
      <c r="B12" s="11" t="s">
        <v>162</v>
      </c>
    </row>
    <row r="13" spans="1:2" ht="28.8" x14ac:dyDescent="0.3">
      <c r="A13" s="10" t="s">
        <v>163</v>
      </c>
      <c r="B13" s="11" t="s">
        <v>164</v>
      </c>
    </row>
    <row r="14" spans="1:2" ht="28.8" x14ac:dyDescent="0.3">
      <c r="A14" s="10" t="s">
        <v>165</v>
      </c>
      <c r="B14" s="11" t="s">
        <v>166</v>
      </c>
    </row>
    <row r="15" spans="1:2" ht="43.2" x14ac:dyDescent="0.3">
      <c r="A15" s="10" t="s">
        <v>167</v>
      </c>
      <c r="B15" s="11" t="s">
        <v>168</v>
      </c>
    </row>
    <row r="16" spans="1:2" ht="28.8" x14ac:dyDescent="0.3">
      <c r="A16" s="12" t="s">
        <v>169</v>
      </c>
      <c r="B16" s="11" t="s">
        <v>170</v>
      </c>
    </row>
    <row r="17" spans="1:2" ht="28.8" x14ac:dyDescent="0.3">
      <c r="A17" s="12" t="s">
        <v>171</v>
      </c>
      <c r="B17" s="11" t="s">
        <v>172</v>
      </c>
    </row>
    <row r="18" spans="1:2" ht="86.4" x14ac:dyDescent="0.3">
      <c r="A18" s="10" t="s">
        <v>173</v>
      </c>
      <c r="B18" s="11" t="s">
        <v>174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175</v>
      </c>
    </row>
    <row r="2" spans="1:3" x14ac:dyDescent="0.3">
      <c r="A2" t="s">
        <v>176</v>
      </c>
    </row>
    <row r="3" spans="1:3" x14ac:dyDescent="0.3">
      <c r="A3" s="15" t="s">
        <v>177</v>
      </c>
      <c r="B3" s="15" t="s">
        <v>178</v>
      </c>
      <c r="C3" s="15" t="s">
        <v>179</v>
      </c>
    </row>
    <row r="4" spans="1:3" ht="100.8" x14ac:dyDescent="0.3">
      <c r="A4" s="7" t="s">
        <v>180</v>
      </c>
      <c r="B4" s="11" t="s">
        <v>181</v>
      </c>
      <c r="C4" s="16" t="s">
        <v>182</v>
      </c>
    </row>
    <row r="5" spans="1:3" ht="160.19999999999999" x14ac:dyDescent="0.3">
      <c r="A5" s="7" t="s">
        <v>183</v>
      </c>
      <c r="B5" s="11" t="s">
        <v>184</v>
      </c>
      <c r="C5" s="16" t="s">
        <v>182</v>
      </c>
    </row>
    <row r="6" spans="1:3" ht="43.2" x14ac:dyDescent="0.3">
      <c r="A6" s="7" t="s">
        <v>185</v>
      </c>
      <c r="B6" s="11" t="s">
        <v>186</v>
      </c>
      <c r="C6" s="17" t="s">
        <v>187</v>
      </c>
    </row>
    <row r="7" spans="1:3" ht="86.4" x14ac:dyDescent="0.3">
      <c r="A7" s="7" t="s">
        <v>188</v>
      </c>
      <c r="B7" s="11" t="s">
        <v>189</v>
      </c>
      <c r="C7" s="17" t="s">
        <v>190</v>
      </c>
    </row>
    <row r="8" spans="1:3" ht="57.6" x14ac:dyDescent="0.3">
      <c r="A8" s="7" t="s">
        <v>191</v>
      </c>
      <c r="B8" s="11" t="s">
        <v>192</v>
      </c>
      <c r="C8" s="17" t="s">
        <v>193</v>
      </c>
    </row>
    <row r="9" spans="1:3" ht="158.4" x14ac:dyDescent="0.3">
      <c r="A9" s="7" t="s">
        <v>194</v>
      </c>
      <c r="B9" s="11" t="s">
        <v>195</v>
      </c>
      <c r="C9" s="17" t="s">
        <v>196</v>
      </c>
    </row>
    <row r="10" spans="1:3" ht="129.6" x14ac:dyDescent="0.3">
      <c r="A10" s="7" t="s">
        <v>197</v>
      </c>
      <c r="B10" s="11" t="s">
        <v>198</v>
      </c>
      <c r="C10" s="17" t="s">
        <v>196</v>
      </c>
    </row>
    <row r="11" spans="1:3" ht="129.6" x14ac:dyDescent="0.3">
      <c r="A11" s="7" t="s">
        <v>199</v>
      </c>
      <c r="B11" s="11" t="s">
        <v>200</v>
      </c>
      <c r="C11" s="17" t="s">
        <v>196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201</v>
      </c>
    </row>
    <row r="2" spans="1:2" ht="96.6" customHeight="1" x14ac:dyDescent="0.3">
      <c r="A2" s="18" t="s">
        <v>202</v>
      </c>
      <c r="B2" s="18"/>
    </row>
    <row r="3" spans="1:2" x14ac:dyDescent="0.3">
      <c r="A3" s="3" t="s">
        <v>203</v>
      </c>
    </row>
    <row r="4" spans="1:2" ht="20.399999999999999" customHeight="1" x14ac:dyDescent="0.3">
      <c r="A4" s="19" t="s">
        <v>204</v>
      </c>
      <c r="B4" t="s">
        <v>205</v>
      </c>
    </row>
    <row r="5" spans="1:2" ht="66.599999999999994" customHeight="1" x14ac:dyDescent="0.3">
      <c r="A5" s="20">
        <v>1</v>
      </c>
      <c r="B5" s="7" t="s">
        <v>206</v>
      </c>
    </row>
    <row r="6" spans="1:2" ht="100.8" x14ac:dyDescent="0.3">
      <c r="A6" s="20">
        <v>2</v>
      </c>
      <c r="B6" s="11" t="s">
        <v>207</v>
      </c>
    </row>
    <row r="7" spans="1:2" ht="88.2" customHeight="1" x14ac:dyDescent="0.3">
      <c r="A7" s="20">
        <v>3</v>
      </c>
      <c r="B7" s="11" t="s">
        <v>208</v>
      </c>
    </row>
    <row r="8" spans="1:2" ht="87.6" customHeight="1" x14ac:dyDescent="0.3">
      <c r="A8" s="20">
        <v>0</v>
      </c>
      <c r="B8" s="11" t="s">
        <v>209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210</v>
      </c>
      <c r="B1" s="1" t="s">
        <v>179</v>
      </c>
    </row>
    <row r="2" spans="1:2" ht="28.8" x14ac:dyDescent="0.3">
      <c r="A2" s="17" t="s">
        <v>211</v>
      </c>
      <c r="B2" s="8" t="s">
        <v>212</v>
      </c>
    </row>
    <row r="3" spans="1:2" ht="28.8" x14ac:dyDescent="0.3">
      <c r="A3" s="17" t="s">
        <v>213</v>
      </c>
      <c r="B3" s="8" t="s">
        <v>214</v>
      </c>
    </row>
    <row r="4" spans="1:2" ht="28.8" x14ac:dyDescent="0.3">
      <c r="A4" s="17" t="s">
        <v>215</v>
      </c>
      <c r="B4" s="8" t="s">
        <v>216</v>
      </c>
    </row>
    <row r="5" spans="1:2" ht="43.2" x14ac:dyDescent="0.3">
      <c r="A5" s="17" t="s">
        <v>217</v>
      </c>
      <c r="B5" s="8" t="s">
        <v>218</v>
      </c>
    </row>
    <row r="6" spans="1:2" ht="28.8" x14ac:dyDescent="0.3">
      <c r="A6" s="17" t="s">
        <v>193</v>
      </c>
      <c r="B6" s="8" t="s">
        <v>219</v>
      </c>
    </row>
    <row r="7" spans="1:2" ht="43.2" x14ac:dyDescent="0.3">
      <c r="A7" s="17" t="s">
        <v>196</v>
      </c>
      <c r="B7" s="8" t="s">
        <v>220</v>
      </c>
    </row>
    <row r="8" spans="1:2" ht="43.2" x14ac:dyDescent="0.3">
      <c r="A8" s="17" t="s">
        <v>190</v>
      </c>
      <c r="B8" s="8" t="s">
        <v>221</v>
      </c>
    </row>
    <row r="9" spans="1:2" ht="28.8" x14ac:dyDescent="0.3">
      <c r="A9" s="17" t="s">
        <v>222</v>
      </c>
      <c r="B9" s="8" t="s">
        <v>223</v>
      </c>
    </row>
    <row r="10" spans="1:2" ht="28.8" x14ac:dyDescent="0.3">
      <c r="A10" s="17" t="s">
        <v>187</v>
      </c>
      <c r="B10" s="8" t="s">
        <v>224</v>
      </c>
    </row>
    <row r="11" spans="1:2" ht="28.8" x14ac:dyDescent="0.3">
      <c r="A11" s="17" t="s">
        <v>225</v>
      </c>
      <c r="B11" s="8" t="s">
        <v>226</v>
      </c>
    </row>
    <row r="12" spans="1:2" ht="28.8" x14ac:dyDescent="0.3">
      <c r="A12" s="17" t="s">
        <v>227</v>
      </c>
      <c r="B12" s="8" t="s">
        <v>228</v>
      </c>
    </row>
    <row r="13" spans="1:2" ht="43.2" x14ac:dyDescent="0.3">
      <c r="A13" s="17" t="s">
        <v>229</v>
      </c>
      <c r="B13" s="8" t="s">
        <v>230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115</v>
      </c>
      <c r="C1" t="s">
        <v>117</v>
      </c>
      <c r="D1" t="s">
        <v>1</v>
      </c>
      <c r="E1" t="s">
        <v>2</v>
      </c>
      <c r="F1" t="s">
        <v>121</v>
      </c>
      <c r="G1" t="s">
        <v>3</v>
      </c>
      <c r="H1" t="s">
        <v>4</v>
      </c>
      <c r="I1" t="s">
        <v>5</v>
      </c>
      <c r="J1" t="s">
        <v>6</v>
      </c>
      <c r="K1" t="s">
        <v>7</v>
      </c>
      <c r="L1" t="s">
        <v>8</v>
      </c>
      <c r="M1" t="s">
        <v>9</v>
      </c>
      <c r="N1" t="s">
        <v>123</v>
      </c>
      <c r="O1" t="s">
        <v>125</v>
      </c>
      <c r="P1" t="s">
        <v>292</v>
      </c>
      <c r="Q1" t="s">
        <v>293</v>
      </c>
      <c r="R1" t="s">
        <v>294</v>
      </c>
      <c r="S1" t="s">
        <v>295</v>
      </c>
      <c r="T1" t="s">
        <v>296</v>
      </c>
      <c r="U1" t="s">
        <v>297</v>
      </c>
      <c r="V1" t="s">
        <v>298</v>
      </c>
      <c r="W1" t="s">
        <v>299</v>
      </c>
      <c r="X1" t="s">
        <v>300</v>
      </c>
      <c r="Y1" t="s">
        <v>301</v>
      </c>
      <c r="Z1" t="s">
        <v>302</v>
      </c>
      <c r="AA1" t="s">
        <v>129</v>
      </c>
      <c r="AB1" t="s">
        <v>10</v>
      </c>
      <c r="AC1" t="s">
        <v>11</v>
      </c>
      <c r="AD1" t="s">
        <v>131</v>
      </c>
      <c r="AE1" t="s">
        <v>13</v>
      </c>
      <c r="AF1" t="s">
        <v>303</v>
      </c>
      <c r="AG1" t="s">
        <v>14</v>
      </c>
      <c r="AH1" t="s">
        <v>304</v>
      </c>
      <c r="AI1" t="s">
        <v>15</v>
      </c>
      <c r="AJ1" t="s">
        <v>16</v>
      </c>
      <c r="AK1" t="s">
        <v>305</v>
      </c>
      <c r="AL1" t="s">
        <v>306</v>
      </c>
      <c r="AM1" t="s">
        <v>307</v>
      </c>
      <c r="AN1" t="s">
        <v>308</v>
      </c>
      <c r="AO1" t="s">
        <v>309</v>
      </c>
      <c r="AP1" t="s">
        <v>310</v>
      </c>
      <c r="AQ1" t="s">
        <v>311</v>
      </c>
      <c r="AR1" t="s">
        <v>17</v>
      </c>
      <c r="AS1" t="s">
        <v>18</v>
      </c>
      <c r="AT1" t="s">
        <v>19</v>
      </c>
      <c r="AU1" t="s">
        <v>20</v>
      </c>
      <c r="AV1" t="s">
        <v>21</v>
      </c>
      <c r="AW1" t="s">
        <v>22</v>
      </c>
      <c r="AX1" t="s">
        <v>23</v>
      </c>
      <c r="AY1" t="s">
        <v>24</v>
      </c>
      <c r="AZ1" t="s">
        <v>25</v>
      </c>
      <c r="BA1" t="s">
        <v>26</v>
      </c>
      <c r="BB1" t="s">
        <v>27</v>
      </c>
      <c r="BC1" t="s">
        <v>28</v>
      </c>
      <c r="BD1" t="s">
        <v>29</v>
      </c>
      <c r="BE1" t="s">
        <v>30</v>
      </c>
      <c r="BF1" t="s">
        <v>31</v>
      </c>
      <c r="BG1" t="s">
        <v>138</v>
      </c>
    </row>
    <row r="2" spans="1:59" x14ac:dyDescent="0.3">
      <c r="A2">
        <v>922</v>
      </c>
      <c r="B2" t="s">
        <v>98</v>
      </c>
      <c r="C2" t="s">
        <v>99</v>
      </c>
      <c r="D2" t="s">
        <v>68</v>
      </c>
      <c r="E2" t="s">
        <v>54</v>
      </c>
      <c r="F2">
        <v>41.2</v>
      </c>
      <c r="G2">
        <v>4</v>
      </c>
      <c r="H2">
        <v>3</v>
      </c>
      <c r="I2">
        <v>4</v>
      </c>
      <c r="J2">
        <v>4</v>
      </c>
      <c r="K2">
        <v>4</v>
      </c>
      <c r="L2">
        <v>4</v>
      </c>
      <c r="M2">
        <v>43.81</v>
      </c>
      <c r="N2">
        <v>85.09</v>
      </c>
      <c r="O2">
        <v>24.88</v>
      </c>
      <c r="P2">
        <v>12.19</v>
      </c>
      <c r="Q2">
        <v>11.09</v>
      </c>
      <c r="R2">
        <v>11.1</v>
      </c>
      <c r="S2">
        <v>11.04</v>
      </c>
      <c r="T2">
        <v>11.06</v>
      </c>
      <c r="U2">
        <v>0.25</v>
      </c>
      <c r="V2">
        <v>0.25</v>
      </c>
      <c r="W2">
        <v>0.25</v>
      </c>
      <c r="X2">
        <v>0.25</v>
      </c>
      <c r="Y2" t="s">
        <v>82</v>
      </c>
      <c r="Z2" t="s">
        <v>82</v>
      </c>
      <c r="AA2">
        <v>2.8</v>
      </c>
      <c r="AC2" t="s">
        <v>100</v>
      </c>
      <c r="AD2" t="s">
        <v>101</v>
      </c>
      <c r="AE2" t="s">
        <v>85</v>
      </c>
      <c r="AF2" t="s">
        <v>85</v>
      </c>
      <c r="AG2" t="s">
        <v>85</v>
      </c>
      <c r="AH2" t="s">
        <v>85</v>
      </c>
      <c r="AK2">
        <v>61.93</v>
      </c>
      <c r="AL2">
        <v>18.29</v>
      </c>
      <c r="AM2">
        <v>81.42</v>
      </c>
      <c r="AN2">
        <v>37.79</v>
      </c>
      <c r="AO2">
        <v>43.63</v>
      </c>
      <c r="AP2">
        <v>43.63</v>
      </c>
      <c r="AQ2">
        <v>43.63</v>
      </c>
      <c r="AR2">
        <v>352</v>
      </c>
      <c r="AS2">
        <v>352</v>
      </c>
      <c r="AT2">
        <v>4</v>
      </c>
      <c r="AU2">
        <v>4</v>
      </c>
      <c r="AV2">
        <v>0</v>
      </c>
      <c r="AW2">
        <v>1408</v>
      </c>
      <c r="AX2">
        <v>0</v>
      </c>
      <c r="AY2">
        <v>0</v>
      </c>
      <c r="AZ2">
        <v>0</v>
      </c>
      <c r="BA2">
        <v>0</v>
      </c>
      <c r="BB2">
        <v>1408</v>
      </c>
      <c r="BC2">
        <v>0</v>
      </c>
      <c r="BD2">
        <v>0</v>
      </c>
      <c r="BE2">
        <v>0</v>
      </c>
      <c r="BF2">
        <v>0</v>
      </c>
      <c r="BG2">
        <f>ROW()-1</f>
        <v>1</v>
      </c>
    </row>
    <row r="3" spans="1:59" x14ac:dyDescent="0.3">
      <c r="A3">
        <v>742</v>
      </c>
      <c r="B3" t="s">
        <v>80</v>
      </c>
      <c r="C3" t="s">
        <v>81</v>
      </c>
      <c r="D3" t="s">
        <v>68</v>
      </c>
      <c r="E3" t="s">
        <v>54</v>
      </c>
      <c r="F3">
        <v>14.4</v>
      </c>
      <c r="G3">
        <v>1</v>
      </c>
      <c r="H3">
        <v>1</v>
      </c>
      <c r="I3">
        <v>2</v>
      </c>
      <c r="J3">
        <v>2</v>
      </c>
      <c r="K3">
        <v>5</v>
      </c>
      <c r="L3">
        <v>2</v>
      </c>
      <c r="M3">
        <v>12.5</v>
      </c>
      <c r="N3">
        <v>24.28</v>
      </c>
      <c r="O3">
        <v>33.04</v>
      </c>
      <c r="P3">
        <v>6</v>
      </c>
      <c r="Q3">
        <v>5.47</v>
      </c>
      <c r="R3">
        <v>5.16</v>
      </c>
      <c r="S3">
        <v>5.99</v>
      </c>
      <c r="T3">
        <v>5.23</v>
      </c>
      <c r="U3">
        <v>0.44</v>
      </c>
      <c r="V3">
        <v>0.41</v>
      </c>
      <c r="W3">
        <v>0.48</v>
      </c>
      <c r="X3">
        <v>0.42</v>
      </c>
      <c r="Y3" t="s">
        <v>82</v>
      </c>
      <c r="Z3" t="s">
        <v>82</v>
      </c>
      <c r="AA3">
        <v>3.9</v>
      </c>
      <c r="AB3" t="s">
        <v>83</v>
      </c>
      <c r="AC3" t="s">
        <v>84</v>
      </c>
      <c r="AD3" t="s">
        <v>47</v>
      </c>
      <c r="AE3" t="s">
        <v>71</v>
      </c>
      <c r="AF3" t="s">
        <v>85</v>
      </c>
      <c r="AG3" t="s">
        <v>71</v>
      </c>
      <c r="AH3" t="s">
        <v>85</v>
      </c>
      <c r="AK3">
        <v>85.9</v>
      </c>
      <c r="AL3">
        <v>18.29</v>
      </c>
      <c r="AM3">
        <v>74.489999999999995</v>
      </c>
      <c r="AN3">
        <v>13.82</v>
      </c>
      <c r="AO3">
        <v>60.67</v>
      </c>
      <c r="AP3">
        <v>67.61</v>
      </c>
      <c r="AQ3">
        <v>67.61</v>
      </c>
      <c r="AR3">
        <v>182</v>
      </c>
      <c r="AS3">
        <v>182</v>
      </c>
      <c r="AT3">
        <v>4</v>
      </c>
      <c r="AU3">
        <v>4</v>
      </c>
      <c r="AV3">
        <v>0</v>
      </c>
      <c r="AW3">
        <v>728</v>
      </c>
      <c r="AX3">
        <v>0</v>
      </c>
      <c r="AY3">
        <v>0</v>
      </c>
      <c r="AZ3">
        <v>0</v>
      </c>
      <c r="BA3">
        <v>0</v>
      </c>
      <c r="BB3">
        <v>728</v>
      </c>
      <c r="BC3">
        <v>0</v>
      </c>
      <c r="BD3">
        <v>0</v>
      </c>
      <c r="BE3">
        <v>0</v>
      </c>
      <c r="BF3">
        <v>0</v>
      </c>
      <c r="BG3">
        <f t="shared" ref="BG3:BG17" si="0">ROW()-1</f>
        <v>2</v>
      </c>
    </row>
    <row r="4" spans="1:59" x14ac:dyDescent="0.3">
      <c r="A4">
        <v>641</v>
      </c>
      <c r="B4" t="s">
        <v>72</v>
      </c>
      <c r="C4" t="s">
        <v>73</v>
      </c>
      <c r="D4" t="s">
        <v>34</v>
      </c>
      <c r="E4" t="s">
        <v>43</v>
      </c>
      <c r="F4">
        <v>3.5</v>
      </c>
      <c r="G4">
        <v>1</v>
      </c>
      <c r="H4">
        <v>1</v>
      </c>
      <c r="I4">
        <v>1</v>
      </c>
      <c r="J4">
        <v>1</v>
      </c>
      <c r="K4">
        <v>1</v>
      </c>
      <c r="L4">
        <v>1</v>
      </c>
      <c r="M4">
        <v>7.4</v>
      </c>
      <c r="N4">
        <v>14.37</v>
      </c>
      <c r="O4">
        <v>4.75</v>
      </c>
      <c r="P4">
        <v>3.25</v>
      </c>
      <c r="Q4">
        <v>2.46</v>
      </c>
      <c r="R4">
        <v>2.63</v>
      </c>
      <c r="S4">
        <v>2.61</v>
      </c>
      <c r="T4">
        <v>2.61</v>
      </c>
      <c r="U4">
        <v>0.33</v>
      </c>
      <c r="V4">
        <v>0.36</v>
      </c>
      <c r="W4">
        <v>0.35</v>
      </c>
      <c r="X4">
        <v>0.35</v>
      </c>
      <c r="Y4" t="s">
        <v>69</v>
      </c>
      <c r="Z4" t="s">
        <v>69</v>
      </c>
      <c r="AA4">
        <v>6.3</v>
      </c>
      <c r="AB4" t="s">
        <v>74</v>
      </c>
      <c r="AD4" t="s">
        <v>47</v>
      </c>
      <c r="AE4" t="s">
        <v>49</v>
      </c>
      <c r="AF4" t="s">
        <v>71</v>
      </c>
      <c r="AG4" t="s">
        <v>49</v>
      </c>
      <c r="AH4" t="s">
        <v>71</v>
      </c>
      <c r="AK4">
        <v>95.89</v>
      </c>
      <c r="AL4">
        <v>18.29</v>
      </c>
      <c r="AM4">
        <v>62.03</v>
      </c>
      <c r="AN4">
        <v>3.82</v>
      </c>
      <c r="AO4">
        <v>58.21</v>
      </c>
      <c r="AP4">
        <v>77.599999999999994</v>
      </c>
      <c r="AQ4">
        <v>77.599999999999994</v>
      </c>
      <c r="AR4">
        <v>0</v>
      </c>
      <c r="AS4">
        <v>0</v>
      </c>
      <c r="AT4">
        <v>0</v>
      </c>
      <c r="AU4">
        <v>0</v>
      </c>
      <c r="AV4">
        <v>0</v>
      </c>
      <c r="AW4">
        <v>0</v>
      </c>
      <c r="AX4">
        <v>0</v>
      </c>
      <c r="AY4">
        <v>0</v>
      </c>
      <c r="AZ4">
        <v>0</v>
      </c>
      <c r="BA4">
        <v>0</v>
      </c>
      <c r="BB4">
        <v>0</v>
      </c>
      <c r="BC4">
        <v>0</v>
      </c>
      <c r="BD4">
        <v>0</v>
      </c>
      <c r="BE4">
        <v>0</v>
      </c>
      <c r="BF4">
        <v>1</v>
      </c>
      <c r="BG4">
        <f t="shared" si="0"/>
        <v>3</v>
      </c>
    </row>
    <row r="5" spans="1:59" x14ac:dyDescent="0.3">
      <c r="A5">
        <v>552</v>
      </c>
      <c r="B5" t="s">
        <v>66</v>
      </c>
      <c r="C5" t="s">
        <v>67</v>
      </c>
      <c r="D5" t="s">
        <v>68</v>
      </c>
      <c r="E5" t="s">
        <v>54</v>
      </c>
      <c r="F5">
        <v>3.5</v>
      </c>
      <c r="G5">
        <v>1</v>
      </c>
      <c r="H5">
        <v>2</v>
      </c>
      <c r="I5">
        <v>2</v>
      </c>
      <c r="J5">
        <v>2</v>
      </c>
      <c r="K5">
        <v>2</v>
      </c>
      <c r="L5">
        <v>2</v>
      </c>
      <c r="M5">
        <v>4.8499999999999996</v>
      </c>
      <c r="N5">
        <v>9.42</v>
      </c>
      <c r="O5">
        <v>3.11</v>
      </c>
      <c r="P5">
        <v>2.57</v>
      </c>
      <c r="Q5">
        <v>2.15</v>
      </c>
      <c r="R5">
        <v>2.2599999999999998</v>
      </c>
      <c r="S5">
        <v>2.2599999999999998</v>
      </c>
      <c r="T5">
        <v>2.25</v>
      </c>
      <c r="U5">
        <v>0.44</v>
      </c>
      <c r="V5">
        <v>0.47</v>
      </c>
      <c r="W5">
        <v>0.47</v>
      </c>
      <c r="X5">
        <v>0.46</v>
      </c>
      <c r="Y5" t="s">
        <v>69</v>
      </c>
      <c r="Z5" t="s">
        <v>69</v>
      </c>
      <c r="AA5">
        <v>5.5</v>
      </c>
      <c r="AC5" t="s">
        <v>70</v>
      </c>
      <c r="AD5" t="s">
        <v>47</v>
      </c>
      <c r="AE5" t="s">
        <v>49</v>
      </c>
      <c r="AF5" t="s">
        <v>71</v>
      </c>
      <c r="AG5" t="s">
        <v>49</v>
      </c>
      <c r="AH5" t="s">
        <v>71</v>
      </c>
      <c r="AK5">
        <v>95.78</v>
      </c>
      <c r="AL5">
        <v>18.29</v>
      </c>
      <c r="AM5">
        <v>71.86</v>
      </c>
      <c r="AN5">
        <v>3.93</v>
      </c>
      <c r="AO5">
        <v>67.930000000000007</v>
      </c>
      <c r="AP5">
        <v>77.489999999999995</v>
      </c>
      <c r="AQ5">
        <v>77.489999999999995</v>
      </c>
      <c r="AR5">
        <v>187</v>
      </c>
      <c r="AS5">
        <v>187</v>
      </c>
      <c r="AT5">
        <v>4</v>
      </c>
      <c r="AU5">
        <v>4</v>
      </c>
      <c r="AV5">
        <v>0</v>
      </c>
      <c r="AW5">
        <v>748</v>
      </c>
      <c r="AX5">
        <v>0</v>
      </c>
      <c r="AY5">
        <v>0</v>
      </c>
      <c r="AZ5">
        <v>0</v>
      </c>
      <c r="BA5">
        <v>0</v>
      </c>
      <c r="BB5">
        <v>748</v>
      </c>
      <c r="BC5">
        <v>0</v>
      </c>
      <c r="BD5">
        <v>0</v>
      </c>
      <c r="BE5">
        <v>0</v>
      </c>
      <c r="BF5">
        <v>1</v>
      </c>
      <c r="BG5">
        <f t="shared" si="0"/>
        <v>4</v>
      </c>
    </row>
    <row r="6" spans="1:59" x14ac:dyDescent="0.3">
      <c r="A6">
        <v>974</v>
      </c>
      <c r="B6" t="s">
        <v>109</v>
      </c>
      <c r="C6" t="s">
        <v>110</v>
      </c>
      <c r="D6" t="s">
        <v>34</v>
      </c>
      <c r="E6" t="s">
        <v>0</v>
      </c>
      <c r="F6">
        <v>3.5</v>
      </c>
      <c r="G6">
        <v>1</v>
      </c>
      <c r="H6" t="s">
        <v>36</v>
      </c>
      <c r="I6" t="s">
        <v>36</v>
      </c>
      <c r="J6" t="s">
        <v>36</v>
      </c>
      <c r="K6" t="s">
        <v>36</v>
      </c>
      <c r="L6" t="s">
        <v>36</v>
      </c>
      <c r="M6">
        <v>4.8</v>
      </c>
      <c r="N6">
        <v>9.32</v>
      </c>
      <c r="O6">
        <v>3.08</v>
      </c>
      <c r="P6" t="s">
        <v>36</v>
      </c>
      <c r="Q6" t="s">
        <v>36</v>
      </c>
      <c r="R6" t="s">
        <v>36</v>
      </c>
      <c r="S6" t="s">
        <v>36</v>
      </c>
      <c r="T6" t="s">
        <v>36</v>
      </c>
      <c r="U6" t="s">
        <v>36</v>
      </c>
      <c r="V6" t="s">
        <v>36</v>
      </c>
      <c r="W6" t="s">
        <v>36</v>
      </c>
      <c r="X6" t="s">
        <v>36</v>
      </c>
      <c r="Y6" t="s">
        <v>55</v>
      </c>
      <c r="Z6" t="s">
        <v>55</v>
      </c>
      <c r="AA6" t="s">
        <v>36</v>
      </c>
      <c r="AB6" t="s">
        <v>111</v>
      </c>
      <c r="AC6" t="s">
        <v>111</v>
      </c>
      <c r="AD6" t="s">
        <v>47</v>
      </c>
      <c r="AE6" t="s">
        <v>112</v>
      </c>
      <c r="AF6" t="s">
        <v>112</v>
      </c>
      <c r="AG6" t="s">
        <v>112</v>
      </c>
      <c r="AH6" t="s">
        <v>112</v>
      </c>
      <c r="AK6" t="s">
        <v>36</v>
      </c>
      <c r="AL6" t="s">
        <v>36</v>
      </c>
      <c r="AM6" t="s">
        <v>36</v>
      </c>
      <c r="AN6" t="s">
        <v>36</v>
      </c>
      <c r="AO6" t="s">
        <v>36</v>
      </c>
      <c r="AP6" t="s">
        <v>36</v>
      </c>
      <c r="AQ6" t="s">
        <v>36</v>
      </c>
      <c r="AR6" t="s">
        <v>36</v>
      </c>
      <c r="AS6" t="s">
        <v>36</v>
      </c>
      <c r="AT6" t="s">
        <v>36</v>
      </c>
      <c r="AU6" t="s">
        <v>36</v>
      </c>
      <c r="AV6" t="s">
        <v>36</v>
      </c>
      <c r="AW6" t="s">
        <v>36</v>
      </c>
      <c r="AX6" t="s">
        <v>36</v>
      </c>
      <c r="AY6" t="s">
        <v>36</v>
      </c>
      <c r="AZ6" t="s">
        <v>36</v>
      </c>
      <c r="BA6" t="s">
        <v>36</v>
      </c>
      <c r="BB6" t="s">
        <v>36</v>
      </c>
      <c r="BC6" t="s">
        <v>36</v>
      </c>
      <c r="BD6" t="s">
        <v>36</v>
      </c>
      <c r="BE6" t="s">
        <v>36</v>
      </c>
      <c r="BF6">
        <v>0</v>
      </c>
      <c r="BG6">
        <f t="shared" si="0"/>
        <v>5</v>
      </c>
    </row>
    <row r="7" spans="1:59" x14ac:dyDescent="0.3">
      <c r="A7">
        <v>682</v>
      </c>
      <c r="B7" t="s">
        <v>75</v>
      </c>
      <c r="C7" t="s">
        <v>76</v>
      </c>
      <c r="D7" t="s">
        <v>53</v>
      </c>
      <c r="E7" t="s">
        <v>54</v>
      </c>
      <c r="F7">
        <v>3.5</v>
      </c>
      <c r="G7">
        <v>1</v>
      </c>
      <c r="H7">
        <v>0</v>
      </c>
      <c r="I7">
        <v>0</v>
      </c>
      <c r="J7">
        <v>0</v>
      </c>
      <c r="K7">
        <v>0</v>
      </c>
      <c r="L7">
        <v>0</v>
      </c>
      <c r="M7">
        <v>4.3</v>
      </c>
      <c r="N7">
        <v>8.35</v>
      </c>
      <c r="O7">
        <v>2.76</v>
      </c>
      <c r="P7">
        <v>0</v>
      </c>
      <c r="Q7">
        <v>0</v>
      </c>
      <c r="R7">
        <v>0</v>
      </c>
      <c r="S7">
        <v>0</v>
      </c>
      <c r="T7">
        <v>0</v>
      </c>
      <c r="U7">
        <v>0</v>
      </c>
      <c r="V7">
        <v>0</v>
      </c>
      <c r="W7">
        <v>0</v>
      </c>
      <c r="X7">
        <v>0</v>
      </c>
      <c r="Y7" t="s">
        <v>77</v>
      </c>
      <c r="Z7" t="s">
        <v>77</v>
      </c>
      <c r="AA7">
        <v>4.7</v>
      </c>
      <c r="AB7" t="s">
        <v>78</v>
      </c>
      <c r="AC7" t="s">
        <v>64</v>
      </c>
      <c r="AD7" t="s">
        <v>47</v>
      </c>
      <c r="AE7" t="s">
        <v>79</v>
      </c>
      <c r="AF7" t="s">
        <v>79</v>
      </c>
      <c r="AG7" t="s">
        <v>79</v>
      </c>
      <c r="AH7" t="s">
        <v>79</v>
      </c>
      <c r="AK7">
        <v>95.89</v>
      </c>
      <c r="AL7">
        <v>18.29</v>
      </c>
      <c r="AM7">
        <v>78.959999999999994</v>
      </c>
      <c r="AN7">
        <v>3.82</v>
      </c>
      <c r="AO7">
        <v>75.14</v>
      </c>
      <c r="AP7">
        <v>77.599999999999994</v>
      </c>
      <c r="AQ7">
        <v>77.599999999999994</v>
      </c>
      <c r="AR7">
        <v>0</v>
      </c>
      <c r="AS7">
        <v>0</v>
      </c>
      <c r="AT7">
        <v>0</v>
      </c>
      <c r="AU7">
        <v>0</v>
      </c>
      <c r="AV7">
        <v>0</v>
      </c>
      <c r="AW7">
        <v>0</v>
      </c>
      <c r="AX7">
        <v>0</v>
      </c>
      <c r="AY7">
        <v>0</v>
      </c>
      <c r="AZ7">
        <v>0</v>
      </c>
      <c r="BA7">
        <v>0</v>
      </c>
      <c r="BB7">
        <v>0</v>
      </c>
      <c r="BC7">
        <v>0</v>
      </c>
      <c r="BD7">
        <v>0</v>
      </c>
      <c r="BE7">
        <v>0</v>
      </c>
      <c r="BF7">
        <v>0</v>
      </c>
      <c r="BG7">
        <f t="shared" si="0"/>
        <v>6</v>
      </c>
    </row>
    <row r="8" spans="1:59" x14ac:dyDescent="0.3">
      <c r="A8">
        <v>68</v>
      </c>
      <c r="B8" t="s">
        <v>40</v>
      </c>
      <c r="C8" t="s">
        <v>41</v>
      </c>
      <c r="D8" t="s">
        <v>42</v>
      </c>
      <c r="E8" t="s">
        <v>43</v>
      </c>
      <c r="F8">
        <v>9.4</v>
      </c>
      <c r="G8">
        <v>1</v>
      </c>
      <c r="H8">
        <v>1</v>
      </c>
      <c r="I8">
        <v>5</v>
      </c>
      <c r="J8">
        <v>4</v>
      </c>
      <c r="K8">
        <v>5</v>
      </c>
      <c r="L8">
        <v>4</v>
      </c>
      <c r="M8">
        <v>1.08</v>
      </c>
      <c r="N8">
        <v>2.1</v>
      </c>
      <c r="O8">
        <v>1.87</v>
      </c>
      <c r="P8">
        <v>3.25</v>
      </c>
      <c r="Q8">
        <v>8.74</v>
      </c>
      <c r="R8">
        <v>7.25</v>
      </c>
      <c r="S8">
        <v>7.68</v>
      </c>
      <c r="T8">
        <v>6.81</v>
      </c>
      <c r="U8">
        <v>8.07</v>
      </c>
      <c r="V8">
        <v>6.7</v>
      </c>
      <c r="W8">
        <v>7.09</v>
      </c>
      <c r="X8">
        <v>6.29</v>
      </c>
      <c r="Y8" t="s">
        <v>44</v>
      </c>
      <c r="Z8" t="s">
        <v>44</v>
      </c>
      <c r="AA8">
        <v>3.9</v>
      </c>
      <c r="AB8" t="s">
        <v>45</v>
      </c>
      <c r="AC8" t="s">
        <v>46</v>
      </c>
      <c r="AD8" t="s">
        <v>47</v>
      </c>
      <c r="AE8" t="s">
        <v>48</v>
      </c>
      <c r="AF8" t="s">
        <v>49</v>
      </c>
      <c r="AG8" t="s">
        <v>48</v>
      </c>
      <c r="AH8" t="s">
        <v>49</v>
      </c>
      <c r="AI8" t="s">
        <v>50</v>
      </c>
      <c r="AJ8" t="s">
        <v>50</v>
      </c>
      <c r="AK8">
        <v>89.78</v>
      </c>
      <c r="AL8">
        <v>18.29</v>
      </c>
      <c r="AM8">
        <v>43.25</v>
      </c>
      <c r="AN8">
        <v>9.94</v>
      </c>
      <c r="AO8">
        <v>33.31</v>
      </c>
      <c r="AP8">
        <v>71.48</v>
      </c>
      <c r="AQ8">
        <v>71.48</v>
      </c>
      <c r="AR8">
        <v>523</v>
      </c>
      <c r="AS8">
        <v>443</v>
      </c>
      <c r="AT8">
        <v>7.74</v>
      </c>
      <c r="AU8">
        <v>7.67</v>
      </c>
      <c r="AV8">
        <v>0</v>
      </c>
      <c r="AW8">
        <v>3</v>
      </c>
      <c r="AX8">
        <v>0</v>
      </c>
      <c r="AY8">
        <v>4045</v>
      </c>
      <c r="AZ8">
        <v>0</v>
      </c>
      <c r="BA8">
        <v>0</v>
      </c>
      <c r="BB8">
        <v>11</v>
      </c>
      <c r="BC8">
        <v>0</v>
      </c>
      <c r="BD8">
        <v>3389</v>
      </c>
      <c r="BE8">
        <v>0</v>
      </c>
      <c r="BF8">
        <v>1</v>
      </c>
      <c r="BG8">
        <f t="shared" si="0"/>
        <v>7</v>
      </c>
    </row>
    <row r="9" spans="1:59" x14ac:dyDescent="0.3">
      <c r="A9">
        <v>381</v>
      </c>
      <c r="B9" t="s">
        <v>57</v>
      </c>
      <c r="C9" t="s">
        <v>58</v>
      </c>
      <c r="D9" t="s">
        <v>53</v>
      </c>
      <c r="E9" t="s">
        <v>54</v>
      </c>
      <c r="F9">
        <v>9.4</v>
      </c>
      <c r="G9">
        <v>1</v>
      </c>
      <c r="H9">
        <v>0</v>
      </c>
      <c r="I9">
        <v>11</v>
      </c>
      <c r="J9">
        <v>11</v>
      </c>
      <c r="K9">
        <v>11</v>
      </c>
      <c r="L9">
        <v>11</v>
      </c>
      <c r="M9">
        <v>0.17</v>
      </c>
      <c r="N9">
        <v>0.33</v>
      </c>
      <c r="O9">
        <v>0.3</v>
      </c>
      <c r="P9">
        <v>0</v>
      </c>
      <c r="Q9">
        <v>8.7200000000000006</v>
      </c>
      <c r="R9">
        <v>7.72</v>
      </c>
      <c r="S9">
        <v>9.25</v>
      </c>
      <c r="T9">
        <v>8.14</v>
      </c>
      <c r="U9">
        <v>49.83</v>
      </c>
      <c r="V9">
        <v>44.14</v>
      </c>
      <c r="W9">
        <v>52.87</v>
      </c>
      <c r="X9">
        <v>46.5</v>
      </c>
      <c r="Y9" t="s">
        <v>59</v>
      </c>
      <c r="Z9" t="s">
        <v>59</v>
      </c>
      <c r="AA9">
        <v>5.6</v>
      </c>
      <c r="AB9" t="s">
        <v>60</v>
      </c>
      <c r="AC9" t="s">
        <v>38</v>
      </c>
      <c r="AD9" t="s">
        <v>47</v>
      </c>
      <c r="AE9" t="s">
        <v>61</v>
      </c>
      <c r="AF9" t="s">
        <v>48</v>
      </c>
      <c r="AG9" t="s">
        <v>61</v>
      </c>
      <c r="AH9" t="s">
        <v>48</v>
      </c>
      <c r="AK9">
        <v>89.78</v>
      </c>
      <c r="AL9">
        <v>18.29</v>
      </c>
      <c r="AM9">
        <v>76.180000000000007</v>
      </c>
      <c r="AN9">
        <v>9.94</v>
      </c>
      <c r="AO9">
        <v>66.239999999999995</v>
      </c>
      <c r="AP9">
        <v>71.48</v>
      </c>
      <c r="AQ9">
        <v>71.48</v>
      </c>
      <c r="AR9">
        <v>1308</v>
      </c>
      <c r="AS9">
        <v>1308</v>
      </c>
      <c r="AT9">
        <v>3.93</v>
      </c>
      <c r="AU9">
        <v>3.93</v>
      </c>
      <c r="AV9">
        <v>0</v>
      </c>
      <c r="AW9">
        <v>5136</v>
      </c>
      <c r="AX9">
        <v>0</v>
      </c>
      <c r="AY9">
        <v>0</v>
      </c>
      <c r="AZ9">
        <v>0</v>
      </c>
      <c r="BA9">
        <v>0</v>
      </c>
      <c r="BB9">
        <v>5136</v>
      </c>
      <c r="BC9">
        <v>0</v>
      </c>
      <c r="BD9">
        <v>0</v>
      </c>
      <c r="BE9">
        <v>0</v>
      </c>
      <c r="BF9">
        <v>1</v>
      </c>
      <c r="BG9">
        <f t="shared" si="0"/>
        <v>8</v>
      </c>
    </row>
    <row r="10" spans="1:59" x14ac:dyDescent="0.3">
      <c r="A10">
        <v>61</v>
      </c>
      <c r="B10" t="s">
        <v>32</v>
      </c>
      <c r="C10" t="s">
        <v>33</v>
      </c>
      <c r="D10" t="s">
        <v>34</v>
      </c>
      <c r="E10" t="s">
        <v>35</v>
      </c>
      <c r="F10">
        <v>0</v>
      </c>
      <c r="G10">
        <v>0</v>
      </c>
      <c r="H10">
        <v>0</v>
      </c>
      <c r="I10">
        <v>9</v>
      </c>
      <c r="J10">
        <v>11</v>
      </c>
      <c r="K10">
        <v>11</v>
      </c>
      <c r="L10">
        <v>11</v>
      </c>
      <c r="M10">
        <v>0</v>
      </c>
      <c r="N10">
        <v>0</v>
      </c>
      <c r="O10">
        <v>0</v>
      </c>
      <c r="P10">
        <v>0</v>
      </c>
      <c r="Q10">
        <v>19.260000000000002</v>
      </c>
      <c r="R10">
        <v>25.16</v>
      </c>
      <c r="S10">
        <v>20.329999999999998</v>
      </c>
      <c r="T10">
        <v>22.79</v>
      </c>
      <c r="U10" t="s">
        <v>36</v>
      </c>
      <c r="V10" t="s">
        <v>36</v>
      </c>
      <c r="W10" t="s">
        <v>36</v>
      </c>
      <c r="X10" t="s">
        <v>36</v>
      </c>
      <c r="Y10" t="s">
        <v>37</v>
      </c>
      <c r="Z10" t="s">
        <v>37</v>
      </c>
      <c r="AA10">
        <v>4.0999999999999996</v>
      </c>
      <c r="AC10" t="s">
        <v>38</v>
      </c>
      <c r="AD10" t="s">
        <v>39</v>
      </c>
      <c r="AE10" t="s">
        <v>37</v>
      </c>
      <c r="AF10" t="s">
        <v>37</v>
      </c>
      <c r="AG10" t="s">
        <v>37</v>
      </c>
      <c r="AH10" t="s">
        <v>37</v>
      </c>
      <c r="AK10" t="s">
        <v>36</v>
      </c>
      <c r="AL10" t="s">
        <v>36</v>
      </c>
      <c r="AM10" t="s">
        <v>36</v>
      </c>
      <c r="AN10" t="s">
        <v>36</v>
      </c>
      <c r="AO10" t="s">
        <v>36</v>
      </c>
      <c r="AP10" t="s">
        <v>36</v>
      </c>
      <c r="AQ10" t="s">
        <v>36</v>
      </c>
      <c r="AR10" t="s">
        <v>36</v>
      </c>
      <c r="AS10" t="s">
        <v>36</v>
      </c>
      <c r="AT10" t="s">
        <v>36</v>
      </c>
      <c r="AU10" t="s">
        <v>36</v>
      </c>
      <c r="AV10" t="s">
        <v>36</v>
      </c>
      <c r="AW10" t="s">
        <v>36</v>
      </c>
      <c r="AX10" t="s">
        <v>36</v>
      </c>
      <c r="AY10" t="s">
        <v>36</v>
      </c>
      <c r="AZ10" t="s">
        <v>36</v>
      </c>
      <c r="BA10" t="s">
        <v>36</v>
      </c>
      <c r="BB10" t="s">
        <v>36</v>
      </c>
      <c r="BC10" t="s">
        <v>36</v>
      </c>
      <c r="BD10" t="s">
        <v>36</v>
      </c>
      <c r="BE10" t="s">
        <v>36</v>
      </c>
      <c r="BF10">
        <v>0</v>
      </c>
      <c r="BG10">
        <f t="shared" si="0"/>
        <v>9</v>
      </c>
    </row>
    <row r="11" spans="1:59" x14ac:dyDescent="0.3">
      <c r="A11">
        <v>356</v>
      </c>
      <c r="B11" t="s">
        <v>51</v>
      </c>
      <c r="C11" t="s">
        <v>52</v>
      </c>
      <c r="D11" t="s">
        <v>53</v>
      </c>
      <c r="E11" t="s">
        <v>54</v>
      </c>
      <c r="F11">
        <v>0</v>
      </c>
      <c r="G11">
        <v>0</v>
      </c>
      <c r="H11">
        <v>1</v>
      </c>
      <c r="I11">
        <v>1</v>
      </c>
      <c r="J11">
        <v>1</v>
      </c>
      <c r="K11">
        <v>1</v>
      </c>
      <c r="L11">
        <v>1</v>
      </c>
      <c r="M11">
        <v>0</v>
      </c>
      <c r="N11">
        <v>0</v>
      </c>
      <c r="O11">
        <v>0</v>
      </c>
      <c r="P11">
        <v>0</v>
      </c>
      <c r="Q11">
        <v>0</v>
      </c>
      <c r="R11">
        <v>0</v>
      </c>
      <c r="S11">
        <v>0</v>
      </c>
      <c r="T11">
        <v>0</v>
      </c>
      <c r="U11" t="s">
        <v>36</v>
      </c>
      <c r="V11" t="s">
        <v>36</v>
      </c>
      <c r="W11" t="s">
        <v>36</v>
      </c>
      <c r="X11" t="s">
        <v>36</v>
      </c>
      <c r="Y11" t="s">
        <v>55</v>
      </c>
      <c r="Z11" t="s">
        <v>55</v>
      </c>
      <c r="AA11">
        <v>4.8</v>
      </c>
      <c r="AB11" t="s">
        <v>56</v>
      </c>
      <c r="AC11" t="s">
        <v>45</v>
      </c>
      <c r="AD11" t="s">
        <v>39</v>
      </c>
      <c r="AE11" t="s">
        <v>55</v>
      </c>
      <c r="AF11" t="s">
        <v>55</v>
      </c>
      <c r="AG11" t="s">
        <v>55</v>
      </c>
      <c r="AH11" t="s">
        <v>55</v>
      </c>
      <c r="AK11">
        <v>99.72</v>
      </c>
      <c r="AL11">
        <v>98.13</v>
      </c>
      <c r="AM11">
        <v>0</v>
      </c>
      <c r="AN11">
        <v>0</v>
      </c>
      <c r="AO11">
        <v>0</v>
      </c>
      <c r="AP11">
        <v>0.05</v>
      </c>
      <c r="AQ11">
        <v>1.58</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461</v>
      </c>
      <c r="B12" t="s">
        <v>62</v>
      </c>
      <c r="C12" t="s">
        <v>63</v>
      </c>
      <c r="D12" t="s">
        <v>34</v>
      </c>
      <c r="E12" t="s">
        <v>43</v>
      </c>
      <c r="F12">
        <v>0</v>
      </c>
      <c r="G12">
        <v>0</v>
      </c>
      <c r="H12">
        <v>0</v>
      </c>
      <c r="I12">
        <v>4</v>
      </c>
      <c r="J12">
        <v>4</v>
      </c>
      <c r="K12">
        <v>4</v>
      </c>
      <c r="L12">
        <v>4</v>
      </c>
      <c r="M12">
        <v>0</v>
      </c>
      <c r="N12">
        <v>0</v>
      </c>
      <c r="O12">
        <v>0</v>
      </c>
      <c r="P12">
        <v>0</v>
      </c>
      <c r="Q12">
        <v>2.96</v>
      </c>
      <c r="R12">
        <v>3.03</v>
      </c>
      <c r="S12">
        <v>2.52</v>
      </c>
      <c r="T12">
        <v>2.8</v>
      </c>
      <c r="U12" t="s">
        <v>36</v>
      </c>
      <c r="V12" t="s">
        <v>36</v>
      </c>
      <c r="W12" t="s">
        <v>36</v>
      </c>
      <c r="X12" t="s">
        <v>36</v>
      </c>
      <c r="Y12" t="s">
        <v>37</v>
      </c>
      <c r="Z12" t="s">
        <v>37</v>
      </c>
      <c r="AA12">
        <v>4.5999999999999996</v>
      </c>
      <c r="AB12" t="s">
        <v>56</v>
      </c>
      <c r="AC12" t="s">
        <v>64</v>
      </c>
      <c r="AD12" t="s">
        <v>39</v>
      </c>
      <c r="AE12" t="s">
        <v>37</v>
      </c>
      <c r="AF12" t="s">
        <v>37</v>
      </c>
      <c r="AG12" t="s">
        <v>37</v>
      </c>
      <c r="AH12" t="s">
        <v>37</v>
      </c>
      <c r="AI12" t="s">
        <v>65</v>
      </c>
      <c r="AJ12" t="s">
        <v>65</v>
      </c>
      <c r="AK12">
        <v>99.72</v>
      </c>
      <c r="AL12">
        <v>18.29</v>
      </c>
      <c r="AM12">
        <v>50.9</v>
      </c>
      <c r="AN12">
        <v>0</v>
      </c>
      <c r="AO12">
        <v>50.9</v>
      </c>
      <c r="AP12">
        <v>81.42</v>
      </c>
      <c r="AQ12">
        <v>81.42</v>
      </c>
      <c r="AR12">
        <v>716</v>
      </c>
      <c r="AS12">
        <v>716</v>
      </c>
      <c r="AT12">
        <v>3.76</v>
      </c>
      <c r="AU12">
        <v>3.76</v>
      </c>
      <c r="AV12">
        <v>1</v>
      </c>
      <c r="AW12">
        <v>2690</v>
      </c>
      <c r="AX12">
        <v>0</v>
      </c>
      <c r="AY12">
        <v>0</v>
      </c>
      <c r="AZ12">
        <v>0</v>
      </c>
      <c r="BA12">
        <v>1</v>
      </c>
      <c r="BB12">
        <v>2690</v>
      </c>
      <c r="BC12">
        <v>0</v>
      </c>
      <c r="BD12">
        <v>0</v>
      </c>
      <c r="BE12">
        <v>0</v>
      </c>
      <c r="BF12">
        <v>3</v>
      </c>
      <c r="BG12">
        <f t="shared" si="0"/>
        <v>11</v>
      </c>
    </row>
    <row r="13" spans="1:59" x14ac:dyDescent="0.3">
      <c r="A13">
        <v>824</v>
      </c>
      <c r="B13" t="s">
        <v>86</v>
      </c>
      <c r="C13" t="s">
        <v>87</v>
      </c>
      <c r="D13" t="s">
        <v>53</v>
      </c>
      <c r="E13" t="s">
        <v>43</v>
      </c>
      <c r="F13">
        <v>0</v>
      </c>
      <c r="G13">
        <v>0</v>
      </c>
      <c r="H13">
        <v>0</v>
      </c>
      <c r="I13">
        <v>0</v>
      </c>
      <c r="J13">
        <v>1</v>
      </c>
      <c r="K13">
        <v>1</v>
      </c>
      <c r="L13">
        <v>1</v>
      </c>
      <c r="M13">
        <v>0</v>
      </c>
      <c r="N13">
        <v>0</v>
      </c>
      <c r="O13">
        <v>0</v>
      </c>
      <c r="P13">
        <v>0</v>
      </c>
      <c r="Q13">
        <v>0</v>
      </c>
      <c r="R13">
        <v>0.76</v>
      </c>
      <c r="S13">
        <v>0.21</v>
      </c>
      <c r="T13">
        <v>0.25</v>
      </c>
      <c r="U13" t="s">
        <v>36</v>
      </c>
      <c r="V13" t="s">
        <v>36</v>
      </c>
      <c r="W13" t="s">
        <v>36</v>
      </c>
      <c r="X13" t="s">
        <v>36</v>
      </c>
      <c r="Y13" t="s">
        <v>37</v>
      </c>
      <c r="Z13" t="s">
        <v>37</v>
      </c>
      <c r="AA13">
        <v>5.6</v>
      </c>
      <c r="AB13" t="s">
        <v>88</v>
      </c>
      <c r="AC13" t="s">
        <v>89</v>
      </c>
      <c r="AD13" t="s">
        <v>39</v>
      </c>
      <c r="AE13" t="s">
        <v>37</v>
      </c>
      <c r="AF13" t="s">
        <v>37</v>
      </c>
      <c r="AG13" t="s">
        <v>37</v>
      </c>
      <c r="AH13" t="s">
        <v>37</v>
      </c>
      <c r="AJ13" t="s">
        <v>90</v>
      </c>
      <c r="AK13">
        <v>99.72</v>
      </c>
      <c r="AL13">
        <v>18.62</v>
      </c>
      <c r="AM13">
        <v>0</v>
      </c>
      <c r="AN13">
        <v>0</v>
      </c>
      <c r="AO13">
        <v>0</v>
      </c>
      <c r="AP13">
        <v>78.91</v>
      </c>
      <c r="AQ13">
        <v>81.09</v>
      </c>
      <c r="AR13">
        <v>0</v>
      </c>
      <c r="AS13">
        <v>187</v>
      </c>
      <c r="AT13">
        <v>0</v>
      </c>
      <c r="AU13">
        <v>1.61</v>
      </c>
      <c r="AV13">
        <v>0</v>
      </c>
      <c r="AW13">
        <v>0</v>
      </c>
      <c r="AX13">
        <v>0</v>
      </c>
      <c r="AY13">
        <v>0</v>
      </c>
      <c r="AZ13">
        <v>0</v>
      </c>
      <c r="BA13">
        <v>130</v>
      </c>
      <c r="BB13">
        <v>171</v>
      </c>
      <c r="BC13">
        <v>0</v>
      </c>
      <c r="BD13">
        <v>0</v>
      </c>
      <c r="BE13">
        <v>0</v>
      </c>
      <c r="BF13">
        <v>3</v>
      </c>
      <c r="BG13">
        <f t="shared" si="0"/>
        <v>12</v>
      </c>
    </row>
    <row r="14" spans="1:59" x14ac:dyDescent="0.3">
      <c r="A14">
        <v>835</v>
      </c>
      <c r="B14" t="s">
        <v>91</v>
      </c>
      <c r="C14" t="s">
        <v>92</v>
      </c>
      <c r="D14" t="s">
        <v>42</v>
      </c>
      <c r="E14" t="s">
        <v>35</v>
      </c>
      <c r="F14">
        <v>0</v>
      </c>
      <c r="G14">
        <v>0</v>
      </c>
      <c r="H14">
        <v>0</v>
      </c>
      <c r="I14">
        <v>1</v>
      </c>
      <c r="J14">
        <v>4</v>
      </c>
      <c r="K14">
        <v>4</v>
      </c>
      <c r="L14">
        <v>4</v>
      </c>
      <c r="M14">
        <v>0</v>
      </c>
      <c r="N14">
        <v>0</v>
      </c>
      <c r="O14">
        <v>0</v>
      </c>
      <c r="P14">
        <v>0</v>
      </c>
      <c r="Q14">
        <v>1.03</v>
      </c>
      <c r="R14">
        <v>4.97</v>
      </c>
      <c r="S14">
        <v>3.71</v>
      </c>
      <c r="T14">
        <v>3.23</v>
      </c>
      <c r="U14" t="s">
        <v>36</v>
      </c>
      <c r="V14" t="s">
        <v>36</v>
      </c>
      <c r="W14" t="s">
        <v>36</v>
      </c>
      <c r="X14" t="s">
        <v>36</v>
      </c>
      <c r="Y14" t="s">
        <v>37</v>
      </c>
      <c r="Z14" t="s">
        <v>37</v>
      </c>
      <c r="AA14">
        <v>5.7</v>
      </c>
      <c r="AB14" t="s">
        <v>93</v>
      </c>
      <c r="AC14" t="s">
        <v>94</v>
      </c>
      <c r="AD14" t="s">
        <v>39</v>
      </c>
      <c r="AE14" t="s">
        <v>37</v>
      </c>
      <c r="AF14" t="s">
        <v>37</v>
      </c>
      <c r="AG14" t="s">
        <v>37</v>
      </c>
      <c r="AH14" t="s">
        <v>37</v>
      </c>
      <c r="AI14" t="s">
        <v>90</v>
      </c>
      <c r="AJ14" t="s">
        <v>90</v>
      </c>
      <c r="AK14">
        <v>99.72</v>
      </c>
      <c r="AL14">
        <v>18.399999999999999</v>
      </c>
      <c r="AM14">
        <v>0</v>
      </c>
      <c r="AN14">
        <v>0</v>
      </c>
      <c r="AO14">
        <v>0</v>
      </c>
      <c r="AP14">
        <v>79.89</v>
      </c>
      <c r="AQ14">
        <v>81.31</v>
      </c>
      <c r="AR14">
        <v>187</v>
      </c>
      <c r="AS14">
        <v>549</v>
      </c>
      <c r="AT14">
        <v>1.72</v>
      </c>
      <c r="AU14">
        <v>2.68</v>
      </c>
      <c r="AV14">
        <v>120</v>
      </c>
      <c r="AW14">
        <v>201</v>
      </c>
      <c r="AX14">
        <v>0</v>
      </c>
      <c r="AY14">
        <v>0</v>
      </c>
      <c r="AZ14">
        <v>0</v>
      </c>
      <c r="BA14">
        <v>343</v>
      </c>
      <c r="BB14">
        <v>51</v>
      </c>
      <c r="BC14">
        <v>610</v>
      </c>
      <c r="BD14">
        <v>469</v>
      </c>
      <c r="BE14">
        <v>0</v>
      </c>
      <c r="BF14">
        <v>3</v>
      </c>
      <c r="BG14">
        <f t="shared" si="0"/>
        <v>13</v>
      </c>
    </row>
    <row r="15" spans="1:59" x14ac:dyDescent="0.3">
      <c r="A15">
        <v>838</v>
      </c>
      <c r="B15" t="s">
        <v>95</v>
      </c>
      <c r="C15" t="s">
        <v>96</v>
      </c>
      <c r="D15" t="s">
        <v>34</v>
      </c>
      <c r="E15" t="s">
        <v>35</v>
      </c>
      <c r="F15">
        <v>0</v>
      </c>
      <c r="G15">
        <v>0</v>
      </c>
      <c r="H15">
        <v>0</v>
      </c>
      <c r="I15">
        <v>11</v>
      </c>
      <c r="J15">
        <v>11</v>
      </c>
      <c r="K15">
        <v>11</v>
      </c>
      <c r="L15">
        <v>11</v>
      </c>
      <c r="M15">
        <v>0</v>
      </c>
      <c r="N15">
        <v>0</v>
      </c>
      <c r="O15">
        <v>0</v>
      </c>
      <c r="P15">
        <v>0</v>
      </c>
      <c r="Q15">
        <v>19.899999999999999</v>
      </c>
      <c r="R15">
        <v>32.5</v>
      </c>
      <c r="S15">
        <v>22.12</v>
      </c>
      <c r="T15">
        <v>26.72</v>
      </c>
      <c r="U15" t="s">
        <v>36</v>
      </c>
      <c r="V15" t="s">
        <v>36</v>
      </c>
      <c r="W15" t="s">
        <v>36</v>
      </c>
      <c r="X15" t="s">
        <v>36</v>
      </c>
      <c r="Y15" t="s">
        <v>37</v>
      </c>
      <c r="Z15" t="s">
        <v>37</v>
      </c>
      <c r="AA15">
        <v>5</v>
      </c>
      <c r="AC15" t="s">
        <v>97</v>
      </c>
      <c r="AD15" t="s">
        <v>39</v>
      </c>
      <c r="AE15" t="s">
        <v>37</v>
      </c>
      <c r="AF15" t="s">
        <v>37</v>
      </c>
      <c r="AG15" t="s">
        <v>37</v>
      </c>
      <c r="AH15" t="s">
        <v>37</v>
      </c>
      <c r="AI15" t="s">
        <v>90</v>
      </c>
      <c r="AJ15" t="s">
        <v>90</v>
      </c>
      <c r="AK15">
        <v>99.72</v>
      </c>
      <c r="AL15">
        <v>71.7</v>
      </c>
      <c r="AM15">
        <v>0</v>
      </c>
      <c r="AN15">
        <v>0</v>
      </c>
      <c r="AO15">
        <v>0</v>
      </c>
      <c r="AP15">
        <v>6.39</v>
      </c>
      <c r="AQ15">
        <v>28.01</v>
      </c>
      <c r="AR15">
        <v>512</v>
      </c>
      <c r="AS15">
        <v>512</v>
      </c>
      <c r="AT15">
        <v>4.84</v>
      </c>
      <c r="AU15">
        <v>5</v>
      </c>
      <c r="AV15">
        <v>20</v>
      </c>
      <c r="AW15">
        <v>0</v>
      </c>
      <c r="AX15">
        <v>2460</v>
      </c>
      <c r="AY15">
        <v>0</v>
      </c>
      <c r="AZ15">
        <v>0</v>
      </c>
      <c r="BA15">
        <v>0</v>
      </c>
      <c r="BB15">
        <v>0</v>
      </c>
      <c r="BC15">
        <v>2560</v>
      </c>
      <c r="BD15">
        <v>0</v>
      </c>
      <c r="BE15">
        <v>0</v>
      </c>
      <c r="BF15">
        <v>3</v>
      </c>
      <c r="BG15">
        <f t="shared" si="0"/>
        <v>14</v>
      </c>
    </row>
    <row r="16" spans="1:59" x14ac:dyDescent="0.3">
      <c r="A16">
        <v>972</v>
      </c>
      <c r="B16" t="s">
        <v>102</v>
      </c>
      <c r="C16" t="s">
        <v>103</v>
      </c>
      <c r="D16" t="s">
        <v>42</v>
      </c>
      <c r="E16" t="s">
        <v>43</v>
      </c>
      <c r="F16">
        <v>0</v>
      </c>
      <c r="G16">
        <v>0</v>
      </c>
      <c r="H16">
        <v>1</v>
      </c>
      <c r="I16">
        <v>11</v>
      </c>
      <c r="J16">
        <v>11</v>
      </c>
      <c r="K16">
        <v>11</v>
      </c>
      <c r="L16">
        <v>11</v>
      </c>
      <c r="M16">
        <v>0</v>
      </c>
      <c r="N16">
        <v>0</v>
      </c>
      <c r="O16">
        <v>0</v>
      </c>
      <c r="P16">
        <v>0.66</v>
      </c>
      <c r="Q16">
        <v>8.11</v>
      </c>
      <c r="R16">
        <v>7.72</v>
      </c>
      <c r="S16">
        <v>9.1300000000000008</v>
      </c>
      <c r="T16">
        <v>8.11</v>
      </c>
      <c r="U16" t="s">
        <v>36</v>
      </c>
      <c r="V16" t="s">
        <v>36</v>
      </c>
      <c r="W16" t="s">
        <v>36</v>
      </c>
      <c r="X16" t="s">
        <v>36</v>
      </c>
      <c r="Y16" t="s">
        <v>37</v>
      </c>
      <c r="Z16" t="s">
        <v>37</v>
      </c>
      <c r="AA16">
        <v>4</v>
      </c>
      <c r="AB16" t="s">
        <v>104</v>
      </c>
      <c r="AC16" t="s">
        <v>105</v>
      </c>
      <c r="AD16" t="s">
        <v>39</v>
      </c>
      <c r="AE16" t="s">
        <v>37</v>
      </c>
      <c r="AF16" t="s">
        <v>37</v>
      </c>
      <c r="AG16" t="s">
        <v>37</v>
      </c>
      <c r="AH16" t="s">
        <v>37</v>
      </c>
      <c r="AI16" t="s">
        <v>65</v>
      </c>
      <c r="AJ16" t="s">
        <v>65</v>
      </c>
      <c r="AK16">
        <v>99.72</v>
      </c>
      <c r="AL16">
        <v>18.29</v>
      </c>
      <c r="AM16">
        <v>33.090000000000003</v>
      </c>
      <c r="AN16">
        <v>0</v>
      </c>
      <c r="AO16">
        <v>33.090000000000003</v>
      </c>
      <c r="AP16">
        <v>81.42</v>
      </c>
      <c r="AQ16">
        <v>81.42</v>
      </c>
      <c r="AR16">
        <v>1490</v>
      </c>
      <c r="AS16">
        <v>1490</v>
      </c>
      <c r="AT16">
        <v>3.39</v>
      </c>
      <c r="AU16">
        <v>3.39</v>
      </c>
      <c r="AV16">
        <v>12</v>
      </c>
      <c r="AW16">
        <v>5040</v>
      </c>
      <c r="AX16">
        <v>0</v>
      </c>
      <c r="AY16">
        <v>0</v>
      </c>
      <c r="AZ16">
        <v>0</v>
      </c>
      <c r="BA16">
        <v>12</v>
      </c>
      <c r="BB16">
        <v>5040</v>
      </c>
      <c r="BC16">
        <v>0</v>
      </c>
      <c r="BD16">
        <v>0</v>
      </c>
      <c r="BE16">
        <v>0</v>
      </c>
      <c r="BF16">
        <v>3</v>
      </c>
      <c r="BG16">
        <f t="shared" si="0"/>
        <v>15</v>
      </c>
    </row>
    <row r="17" spans="1:59" x14ac:dyDescent="0.3">
      <c r="A17">
        <v>973</v>
      </c>
      <c r="B17" t="s">
        <v>106</v>
      </c>
      <c r="C17" t="s">
        <v>107</v>
      </c>
      <c r="D17" t="s">
        <v>34</v>
      </c>
      <c r="E17" t="s">
        <v>43</v>
      </c>
      <c r="F17">
        <v>0</v>
      </c>
      <c r="G17">
        <v>0</v>
      </c>
      <c r="H17">
        <v>0</v>
      </c>
      <c r="I17">
        <v>7</v>
      </c>
      <c r="J17">
        <v>11</v>
      </c>
      <c r="K17">
        <v>11</v>
      </c>
      <c r="L17">
        <v>11</v>
      </c>
      <c r="M17">
        <v>0</v>
      </c>
      <c r="N17">
        <v>0</v>
      </c>
      <c r="O17">
        <v>0</v>
      </c>
      <c r="P17">
        <v>0</v>
      </c>
      <c r="Q17">
        <v>7.77</v>
      </c>
      <c r="R17">
        <v>16.489999999999998</v>
      </c>
      <c r="S17">
        <v>13.34</v>
      </c>
      <c r="T17">
        <v>13.75</v>
      </c>
      <c r="U17" t="s">
        <v>36</v>
      </c>
      <c r="V17" t="s">
        <v>36</v>
      </c>
      <c r="W17" t="s">
        <v>36</v>
      </c>
      <c r="X17" t="s">
        <v>36</v>
      </c>
      <c r="Y17" t="s">
        <v>37</v>
      </c>
      <c r="Z17" t="s">
        <v>37</v>
      </c>
      <c r="AA17">
        <v>3.3</v>
      </c>
      <c r="AC17" t="s">
        <v>108</v>
      </c>
      <c r="AD17" t="s">
        <v>39</v>
      </c>
      <c r="AE17" t="s">
        <v>37</v>
      </c>
      <c r="AF17" t="s">
        <v>37</v>
      </c>
      <c r="AG17" t="s">
        <v>37</v>
      </c>
      <c r="AH17" t="s">
        <v>37</v>
      </c>
      <c r="AI17" t="s">
        <v>90</v>
      </c>
      <c r="AJ17" t="s">
        <v>90</v>
      </c>
      <c r="AK17">
        <v>99.72</v>
      </c>
      <c r="AL17">
        <v>51</v>
      </c>
      <c r="AM17">
        <v>0</v>
      </c>
      <c r="AN17">
        <v>0</v>
      </c>
      <c r="AO17">
        <v>0</v>
      </c>
      <c r="AP17">
        <v>17.2</v>
      </c>
      <c r="AQ17">
        <v>48.71</v>
      </c>
      <c r="AR17">
        <v>508</v>
      </c>
      <c r="AS17">
        <v>891</v>
      </c>
      <c r="AT17">
        <v>1.89</v>
      </c>
      <c r="AU17">
        <v>3.68</v>
      </c>
      <c r="AV17">
        <v>395</v>
      </c>
      <c r="AW17">
        <v>0</v>
      </c>
      <c r="AX17">
        <v>565</v>
      </c>
      <c r="AY17">
        <v>0</v>
      </c>
      <c r="AZ17">
        <v>0</v>
      </c>
      <c r="BA17">
        <v>295</v>
      </c>
      <c r="BB17">
        <v>0</v>
      </c>
      <c r="BC17">
        <v>2980</v>
      </c>
      <c r="BD17">
        <v>0</v>
      </c>
      <c r="BE17">
        <v>0</v>
      </c>
      <c r="BF17">
        <v>3</v>
      </c>
      <c r="BG17">
        <f t="shared" si="0"/>
        <v>16</v>
      </c>
    </row>
  </sheetData>
  <sortState xmlns:xlrd2="http://schemas.microsoft.com/office/spreadsheetml/2017/richdata2" ref="A2:BF1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231</v>
      </c>
      <c r="B1" s="11" t="s">
        <v>232</v>
      </c>
      <c r="C1" s="8"/>
    </row>
    <row r="2" spans="1:3" ht="28.2" customHeight="1" x14ac:dyDescent="0.3">
      <c r="A2" s="21" t="s">
        <v>233</v>
      </c>
      <c r="B2" s="22" t="s">
        <v>205</v>
      </c>
      <c r="C2" s="22" t="s">
        <v>234</v>
      </c>
    </row>
    <row r="3" spans="1:3" ht="28.8" x14ac:dyDescent="0.3">
      <c r="A3" s="4" t="s">
        <v>0</v>
      </c>
      <c r="B3" s="5" t="s">
        <v>235</v>
      </c>
      <c r="C3" s="16"/>
    </row>
    <row r="4" spans="1:3" x14ac:dyDescent="0.3">
      <c r="A4" s="4" t="s">
        <v>115</v>
      </c>
      <c r="B4" s="5" t="s">
        <v>236</v>
      </c>
      <c r="C4" s="16"/>
    </row>
    <row r="5" spans="1:3" x14ac:dyDescent="0.3">
      <c r="A5" s="4" t="s">
        <v>117</v>
      </c>
      <c r="B5" s="5" t="s">
        <v>118</v>
      </c>
      <c r="C5" s="16"/>
    </row>
    <row r="6" spans="1:3" ht="57.6" x14ac:dyDescent="0.3">
      <c r="A6" s="4" t="s">
        <v>1</v>
      </c>
      <c r="B6" s="5" t="s">
        <v>119</v>
      </c>
      <c r="C6" s="16" t="s">
        <v>187</v>
      </c>
    </row>
    <row r="7" spans="1:3" ht="28.8" x14ac:dyDescent="0.3">
      <c r="A7" s="4" t="s">
        <v>2</v>
      </c>
      <c r="B7" s="5" t="s">
        <v>120</v>
      </c>
      <c r="C7" s="16" t="s">
        <v>187</v>
      </c>
    </row>
    <row r="8" spans="1:3" ht="77.400000000000006" customHeight="1" x14ac:dyDescent="0.3">
      <c r="A8" s="4" t="s">
        <v>121</v>
      </c>
      <c r="B8" s="5" t="s">
        <v>122</v>
      </c>
      <c r="C8" s="16"/>
    </row>
    <row r="9" spans="1:3" ht="28.8" x14ac:dyDescent="0.3">
      <c r="A9" s="16" t="s">
        <v>237</v>
      </c>
      <c r="B9" s="5" t="s">
        <v>238</v>
      </c>
      <c r="C9" s="16" t="s">
        <v>187</v>
      </c>
    </row>
    <row r="10" spans="1:3" x14ac:dyDescent="0.3">
      <c r="A10" s="16" t="s">
        <v>239</v>
      </c>
      <c r="B10" s="5" t="s">
        <v>240</v>
      </c>
      <c r="C10" s="16" t="s">
        <v>187</v>
      </c>
    </row>
    <row r="11" spans="1:3" x14ac:dyDescent="0.3">
      <c r="A11" s="16" t="s">
        <v>241</v>
      </c>
      <c r="B11" s="5" t="s">
        <v>242</v>
      </c>
      <c r="C11" s="16" t="s">
        <v>193</v>
      </c>
    </row>
    <row r="12" spans="1:3" x14ac:dyDescent="0.3">
      <c r="A12" s="16" t="s">
        <v>243</v>
      </c>
      <c r="B12" s="5" t="s">
        <v>244</v>
      </c>
      <c r="C12" s="16" t="s">
        <v>193</v>
      </c>
    </row>
    <row r="13" spans="1:3" x14ac:dyDescent="0.3">
      <c r="A13" s="16" t="s">
        <v>245</v>
      </c>
      <c r="B13" s="5" t="s">
        <v>246</v>
      </c>
      <c r="C13" s="16" t="s">
        <v>193</v>
      </c>
    </row>
    <row r="14" spans="1:3" x14ac:dyDescent="0.3">
      <c r="A14" s="16" t="s">
        <v>247</v>
      </c>
      <c r="B14" s="5" t="s">
        <v>248</v>
      </c>
      <c r="C14" s="16" t="s">
        <v>193</v>
      </c>
    </row>
    <row r="15" spans="1:3" ht="28.8" x14ac:dyDescent="0.3">
      <c r="A15" s="16" t="s">
        <v>249</v>
      </c>
      <c r="B15" s="5" t="s">
        <v>250</v>
      </c>
      <c r="C15" s="16" t="s">
        <v>187</v>
      </c>
    </row>
    <row r="16" spans="1:3" ht="57.6" x14ac:dyDescent="0.3">
      <c r="A16" s="4" t="s">
        <v>123</v>
      </c>
      <c r="B16" s="5" t="s">
        <v>124</v>
      </c>
      <c r="C16" s="16" t="s">
        <v>187</v>
      </c>
    </row>
    <row r="17" spans="1:3" ht="57.6" x14ac:dyDescent="0.3">
      <c r="A17" s="4" t="s">
        <v>125</v>
      </c>
      <c r="B17" s="5" t="s">
        <v>126</v>
      </c>
      <c r="C17" s="16" t="s">
        <v>187</v>
      </c>
    </row>
    <row r="18" spans="1:3" ht="43.2" x14ac:dyDescent="0.3">
      <c r="A18" s="16" t="s">
        <v>251</v>
      </c>
      <c r="B18" s="5" t="s">
        <v>252</v>
      </c>
      <c r="C18" s="16" t="s">
        <v>187</v>
      </c>
    </row>
    <row r="19" spans="1:3" ht="43.2" x14ac:dyDescent="0.3">
      <c r="A19" s="16" t="s">
        <v>253</v>
      </c>
      <c r="B19" s="5" t="s">
        <v>254</v>
      </c>
      <c r="C19" s="16"/>
    </row>
    <row r="20" spans="1:3" ht="43.2" x14ac:dyDescent="0.3">
      <c r="A20" s="16" t="s">
        <v>255</v>
      </c>
      <c r="B20" s="5" t="s">
        <v>256</v>
      </c>
      <c r="C20" s="16"/>
    </row>
    <row r="21" spans="1:3" ht="72" x14ac:dyDescent="0.3">
      <c r="A21" s="4" t="s">
        <v>127</v>
      </c>
      <c r="B21" s="5" t="s">
        <v>128</v>
      </c>
      <c r="C21" s="16" t="s">
        <v>193</v>
      </c>
    </row>
    <row r="22" spans="1:3" ht="28.8" x14ac:dyDescent="0.3">
      <c r="A22" s="4" t="s">
        <v>129</v>
      </c>
      <c r="B22" s="5" t="s">
        <v>130</v>
      </c>
      <c r="C22" s="11" t="s">
        <v>257</v>
      </c>
    </row>
    <row r="23" spans="1:3" ht="74.400000000000006" customHeight="1" x14ac:dyDescent="0.3">
      <c r="A23" s="16" t="s">
        <v>258</v>
      </c>
      <c r="B23" s="5" t="s">
        <v>259</v>
      </c>
      <c r="C23" s="11" t="s">
        <v>190</v>
      </c>
    </row>
    <row r="24" spans="1:3" ht="57.6" x14ac:dyDescent="0.3">
      <c r="A24" s="4" t="s">
        <v>131</v>
      </c>
      <c r="B24" s="5" t="s">
        <v>132</v>
      </c>
      <c r="C24" s="16"/>
    </row>
    <row r="25" spans="1:3" ht="28.8" x14ac:dyDescent="0.3">
      <c r="A25" s="11" t="s">
        <v>260</v>
      </c>
      <c r="B25" s="5" t="s">
        <v>261</v>
      </c>
      <c r="C25" s="16" t="s">
        <v>262</v>
      </c>
    </row>
    <row r="26" spans="1:3" ht="132.6" customHeight="1" x14ac:dyDescent="0.3">
      <c r="A26" s="4" t="s">
        <v>133</v>
      </c>
      <c r="B26" s="5" t="s">
        <v>134</v>
      </c>
      <c r="C26" s="16" t="s">
        <v>262</v>
      </c>
    </row>
    <row r="27" spans="1:3" ht="28.2" customHeight="1" x14ac:dyDescent="0.3">
      <c r="A27" s="21" t="s">
        <v>263</v>
      </c>
      <c r="B27" s="22" t="s">
        <v>205</v>
      </c>
      <c r="C27" s="22" t="s">
        <v>234</v>
      </c>
    </row>
    <row r="28" spans="1:3" ht="147.6" customHeight="1" x14ac:dyDescent="0.3">
      <c r="A28" s="4" t="s">
        <v>135</v>
      </c>
      <c r="B28" s="5" t="s">
        <v>136</v>
      </c>
      <c r="C28" s="16" t="s">
        <v>229</v>
      </c>
    </row>
    <row r="29" spans="1:3" ht="28.8" x14ac:dyDescent="0.3">
      <c r="A29" s="16" t="s">
        <v>264</v>
      </c>
      <c r="B29" s="5" t="s">
        <v>265</v>
      </c>
      <c r="C29" s="16"/>
    </row>
    <row r="30" spans="1:3" x14ac:dyDescent="0.3">
      <c r="A30" s="16" t="s">
        <v>266</v>
      </c>
      <c r="B30" s="5" t="s">
        <v>267</v>
      </c>
      <c r="C30" s="16"/>
    </row>
    <row r="31" spans="1:3" x14ac:dyDescent="0.3">
      <c r="A31" s="16" t="s">
        <v>268</v>
      </c>
      <c r="B31" s="5" t="s">
        <v>269</v>
      </c>
      <c r="C31" s="16"/>
    </row>
    <row r="32" spans="1:3" x14ac:dyDescent="0.3">
      <c r="A32" s="16" t="s">
        <v>270</v>
      </c>
      <c r="B32" s="5" t="s">
        <v>271</v>
      </c>
      <c r="C32" s="16"/>
    </row>
    <row r="33" spans="1:3" x14ac:dyDescent="0.3">
      <c r="A33" s="16" t="s">
        <v>272</v>
      </c>
      <c r="B33" s="5" t="s">
        <v>273</v>
      </c>
      <c r="C33" s="16"/>
    </row>
    <row r="34" spans="1:3" x14ac:dyDescent="0.3">
      <c r="A34" s="16" t="s">
        <v>274</v>
      </c>
      <c r="B34" s="5" t="s">
        <v>275</v>
      </c>
      <c r="C34" s="16"/>
    </row>
    <row r="35" spans="1:3" x14ac:dyDescent="0.3">
      <c r="A35" s="16" t="s">
        <v>276</v>
      </c>
      <c r="B35" s="5" t="s">
        <v>277</v>
      </c>
      <c r="C35" s="16"/>
    </row>
    <row r="36" spans="1:3" ht="28.8" x14ac:dyDescent="0.3">
      <c r="A36" s="11" t="s">
        <v>278</v>
      </c>
      <c r="B36" s="5" t="s">
        <v>279</v>
      </c>
      <c r="C36" s="16"/>
    </row>
    <row r="37" spans="1:3" ht="72" x14ac:dyDescent="0.3">
      <c r="A37" s="16" t="s">
        <v>280</v>
      </c>
      <c r="B37" s="5" t="s">
        <v>281</v>
      </c>
      <c r="C37" s="16"/>
    </row>
    <row r="38" spans="1:3" ht="28.8" x14ac:dyDescent="0.3">
      <c r="A38" s="11" t="s">
        <v>282</v>
      </c>
      <c r="B38" s="5" t="s">
        <v>283</v>
      </c>
      <c r="C38" s="16"/>
    </row>
    <row r="39" spans="1:3" ht="28.8" x14ac:dyDescent="0.3">
      <c r="A39" s="11" t="s">
        <v>284</v>
      </c>
      <c r="B39" s="23" t="s">
        <v>285</v>
      </c>
      <c r="C39" s="16"/>
    </row>
    <row r="40" spans="1:3" ht="28.8" x14ac:dyDescent="0.3">
      <c r="A40" s="11" t="s">
        <v>286</v>
      </c>
      <c r="B40" s="23" t="s">
        <v>287</v>
      </c>
      <c r="C40" s="16"/>
    </row>
    <row r="41" spans="1:3" ht="28.8" x14ac:dyDescent="0.3">
      <c r="A41" s="11" t="s">
        <v>288</v>
      </c>
      <c r="B41" s="23" t="s">
        <v>289</v>
      </c>
      <c r="C41" s="16"/>
    </row>
    <row r="42" spans="1:3" ht="28.8" x14ac:dyDescent="0.3">
      <c r="A42" s="11" t="s">
        <v>290</v>
      </c>
      <c r="B42" s="23" t="s">
        <v>291</v>
      </c>
      <c r="C42" s="16"/>
    </row>
    <row r="43" spans="1:3" ht="72" x14ac:dyDescent="0.3">
      <c r="A43" s="4" t="s">
        <v>31</v>
      </c>
      <c r="B43" s="5" t="s">
        <v>137</v>
      </c>
      <c r="C43" s="16"/>
    </row>
    <row r="44" spans="1:3" x14ac:dyDescent="0.3">
      <c r="A44" s="4" t="s">
        <v>138</v>
      </c>
      <c r="B44" s="5" t="s">
        <v>139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HUC111202Salt Fork RedDshort</vt:lpstr>
      <vt:lpstr>Definitions-short</vt:lpstr>
      <vt:lpstr>Questions of tables</vt:lpstr>
      <vt:lpstr>Interpretations</vt:lpstr>
      <vt:lpstr>Species Selection Options </vt:lpstr>
      <vt:lpstr>References</vt:lpstr>
      <vt:lpstr>HUC111202Salt Fork RedDist-long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2022-09-30T18:51:21Z</cp:lastPrinted>
  <dcterms:created xsi:type="dcterms:W3CDTF">2022-09-30T18:51:11Z</dcterms:created>
  <dcterms:modified xsi:type="dcterms:W3CDTF">2022-09-30T18:51:22Z</dcterms:modified>
</cp:coreProperties>
</file>